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90B6B11-B81F-416F-90D0-C733480F7C34}" xr6:coauthVersionLast="43" xr6:coauthVersionMax="43" xr10:uidLastSave="{00000000-0000-0000-0000-000000000000}"/>
  <bookViews>
    <workbookView xWindow="-120" yWindow="-120" windowWidth="20730" windowHeight="11160" tabRatio="626" activeTab="2" xr2:uid="{00000000-000D-0000-FFFF-FFFF00000000}"/>
  </bookViews>
  <sheets>
    <sheet name="SUMMARY OF SOCIAL SECTOR" sheetId="31" r:id="rId1"/>
    <sheet name="SOCIAL MDAS" sheetId="12" r:id="rId2"/>
    <sheet name="SOCIAL SECTOR PERSONNEL COST" sheetId="19" r:id="rId3"/>
  </sheets>
  <externalReferences>
    <externalReference r:id="rId4"/>
    <externalReference r:id="rId5"/>
  </externalReferences>
  <definedNames>
    <definedName name="_xlnm.Print_Area" localSheetId="1">'SOCIAL MDAS'!$B$1175:$L$1328</definedName>
    <definedName name="_xlnm.Print_Area" localSheetId="2">'SOCIAL SECTOR PERSONNEL COST'!$A$721:$K$749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31" l="1"/>
  <c r="C40" i="31"/>
  <c r="I1873" i="12"/>
  <c r="H2408" i="12"/>
  <c r="I2498" i="12"/>
  <c r="I2628" i="12"/>
  <c r="I143" i="12"/>
  <c r="I152" i="12"/>
  <c r="I144" i="12"/>
  <c r="I154" i="12"/>
  <c r="I85" i="12"/>
  <c r="I38" i="12"/>
  <c r="I17" i="12"/>
  <c r="I23" i="12"/>
  <c r="I16" i="12"/>
  <c r="I41" i="12"/>
  <c r="I15" i="12"/>
  <c r="I1784" i="12"/>
  <c r="I1166" i="12" l="1"/>
  <c r="I2240" i="12"/>
  <c r="I2238" i="12" s="1"/>
  <c r="I2237" i="12" s="1"/>
  <c r="I2184" i="12"/>
  <c r="I2187" i="12"/>
  <c r="I2189" i="12"/>
  <c r="I2200" i="12"/>
  <c r="I2212" i="12"/>
  <c r="I2211" i="12" s="1"/>
  <c r="I2223" i="12"/>
  <c r="I2222" i="12" s="1"/>
  <c r="I2231" i="12"/>
  <c r="I2230" i="12" s="1"/>
  <c r="I2234" i="12"/>
  <c r="I2233" i="12" s="1"/>
  <c r="I2201" i="12"/>
  <c r="I2488" i="12"/>
  <c r="I2470" i="12"/>
  <c r="I2482" i="12"/>
  <c r="I2618" i="12"/>
  <c r="I2562" i="12"/>
  <c r="I2526" i="12"/>
  <c r="I2287" i="12"/>
  <c r="I2115" i="12"/>
  <c r="I1952" i="12"/>
  <c r="I1961" i="12"/>
  <c r="I1960" i="12"/>
  <c r="I1962" i="12"/>
  <c r="I1905" i="12"/>
  <c r="I1844" i="12"/>
  <c r="I1817" i="12"/>
  <c r="I1763" i="12"/>
  <c r="I1655" i="12"/>
  <c r="I1666" i="12"/>
  <c r="I1672" i="12"/>
  <c r="I1494" i="12"/>
  <c r="I1503" i="12"/>
  <c r="I1500" i="12"/>
  <c r="I1483" i="12"/>
  <c r="I1419" i="12"/>
  <c r="I1420" i="12"/>
  <c r="I1421" i="12"/>
  <c r="I1423" i="12"/>
  <c r="I1425" i="12"/>
  <c r="I1376" i="12"/>
  <c r="I1318" i="12"/>
  <c r="I1238" i="12"/>
  <c r="I1104" i="12"/>
  <c r="I1103" i="12"/>
  <c r="I1097" i="12"/>
  <c r="I1069" i="12"/>
  <c r="I1030" i="12"/>
  <c r="I906" i="12"/>
  <c r="J717" i="12"/>
  <c r="J718" i="12"/>
  <c r="J703" i="12"/>
  <c r="J702" i="12"/>
  <c r="J701" i="12" s="1"/>
  <c r="J700" i="12" s="1"/>
  <c r="J707" i="12" s="1"/>
  <c r="J710" i="12" s="1"/>
  <c r="I669" i="12"/>
  <c r="I622" i="12"/>
  <c r="I578" i="12"/>
  <c r="I541" i="12"/>
  <c r="I2210" i="12" l="1"/>
  <c r="I610" i="12"/>
  <c r="I502" i="12"/>
  <c r="I465" i="12"/>
  <c r="I447" i="12"/>
  <c r="I335" i="12"/>
  <c r="I5" i="12"/>
  <c r="I128" i="12"/>
  <c r="I130" i="12"/>
  <c r="I132" i="12"/>
  <c r="I288" i="12"/>
  <c r="I300" i="12"/>
  <c r="I285" i="12"/>
  <c r="I305" i="12"/>
  <c r="I301" i="12"/>
  <c r="I302" i="12"/>
  <c r="I299" i="12"/>
  <c r="I296" i="12"/>
  <c r="I286" i="12"/>
  <c r="I287" i="12"/>
  <c r="I289" i="12"/>
  <c r="I290" i="12"/>
  <c r="I291" i="12"/>
  <c r="I292" i="12"/>
  <c r="I293" i="12"/>
  <c r="I212" i="12"/>
  <c r="I213" i="12"/>
  <c r="I214" i="12"/>
  <c r="I211" i="12"/>
  <c r="I209" i="12"/>
  <c r="I208" i="12"/>
  <c r="I205" i="12"/>
  <c r="I197" i="12"/>
  <c r="I198" i="12"/>
  <c r="I199" i="12"/>
  <c r="I200" i="12"/>
  <c r="I201" i="12"/>
  <c r="I202" i="12"/>
  <c r="I203" i="12"/>
  <c r="I196" i="12"/>
  <c r="I185" i="12"/>
  <c r="I186" i="12"/>
  <c r="I187" i="12"/>
  <c r="I188" i="12"/>
  <c r="I189" i="12"/>
  <c r="I190" i="12"/>
  <c r="I191" i="12"/>
  <c r="I192" i="12"/>
  <c r="I193" i="12"/>
  <c r="I194" i="12"/>
  <c r="I184" i="12"/>
  <c r="I181" i="12"/>
  <c r="I182" i="12"/>
  <c r="I180" i="12"/>
  <c r="I178" i="12"/>
  <c r="I177" i="12"/>
  <c r="I153" i="12"/>
  <c r="I155" i="12"/>
  <c r="I156" i="12"/>
  <c r="I151" i="12"/>
  <c r="I148" i="12"/>
  <c r="I146" i="12"/>
  <c r="I145" i="12"/>
  <c r="I77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60" i="12"/>
  <c r="I61" i="12"/>
  <c r="I59" i="12"/>
  <c r="I57" i="12"/>
  <c r="I55" i="12"/>
  <c r="I54" i="12"/>
  <c r="I47" i="12"/>
  <c r="I48" i="12"/>
  <c r="I46" i="12"/>
  <c r="I44" i="12"/>
  <c r="I43" i="12"/>
  <c r="I37" i="12"/>
  <c r="I39" i="12"/>
  <c r="I40" i="12"/>
  <c r="I36" i="12"/>
  <c r="I28" i="12"/>
  <c r="I29" i="12"/>
  <c r="I30" i="12"/>
  <c r="I31" i="12"/>
  <c r="I32" i="12"/>
  <c r="I33" i="12"/>
  <c r="I34" i="12"/>
  <c r="I27" i="12"/>
  <c r="I21" i="12"/>
  <c r="I22" i="12"/>
  <c r="I24" i="12"/>
  <c r="I25" i="12"/>
  <c r="I20" i="12"/>
  <c r="I18" i="12"/>
  <c r="I104" i="12"/>
  <c r="I103" i="12"/>
  <c r="I100" i="12"/>
  <c r="I99" i="12"/>
  <c r="I83" i="12"/>
  <c r="I84" i="12"/>
  <c r="I86" i="12"/>
  <c r="I87" i="12"/>
  <c r="I88" i="12"/>
  <c r="I89" i="12"/>
  <c r="I90" i="12"/>
  <c r="I91" i="12"/>
  <c r="I92" i="12"/>
  <c r="I93" i="12"/>
  <c r="I94" i="12"/>
  <c r="I95" i="12"/>
  <c r="I96" i="12"/>
  <c r="I82" i="12"/>
  <c r="I81" i="12" l="1"/>
  <c r="I80" i="12" s="1"/>
  <c r="H150" i="12"/>
  <c r="I150" i="12" s="1"/>
  <c r="L143" i="12"/>
  <c r="I1342" i="12" l="1"/>
  <c r="K460" i="12" l="1"/>
  <c r="K451" i="12"/>
  <c r="K430" i="12"/>
  <c r="K422" i="12"/>
  <c r="K406" i="12"/>
  <c r="I473" i="12" l="1"/>
  <c r="I472" i="12" s="1"/>
  <c r="I469" i="12"/>
  <c r="I468" i="12" s="1"/>
  <c r="I460" i="12"/>
  <c r="I459" i="12" s="1"/>
  <c r="I451" i="12"/>
  <c r="I450" i="12" s="1"/>
  <c r="I446" i="12"/>
  <c r="I445" i="12" s="1"/>
  <c r="I432" i="12"/>
  <c r="I430" i="12"/>
  <c r="I428" i="12"/>
  <c r="I424" i="12"/>
  <c r="I422" i="12"/>
  <c r="I417" i="12"/>
  <c r="I411" i="12"/>
  <c r="I409" i="12"/>
  <c r="I449" i="12" l="1"/>
  <c r="I482" i="12" s="1"/>
  <c r="L2410" i="12"/>
  <c r="L2407" i="12" s="1"/>
  <c r="K2411" i="12"/>
  <c r="K2410" i="12" s="1"/>
  <c r="K2407" i="12" s="1"/>
  <c r="H2415" i="12"/>
  <c r="I2415" i="12"/>
  <c r="K2415" i="12"/>
  <c r="L2415" i="12"/>
  <c r="H2418" i="12"/>
  <c r="I2418" i="12"/>
  <c r="K2418" i="12"/>
  <c r="L2418" i="12"/>
  <c r="H2424" i="12"/>
  <c r="I2424" i="12"/>
  <c r="K2424" i="12"/>
  <c r="L2424" i="12"/>
  <c r="H2431" i="12"/>
  <c r="I2431" i="12"/>
  <c r="K2431" i="12"/>
  <c r="L2431" i="12"/>
  <c r="H2438" i="12"/>
  <c r="I2438" i="12"/>
  <c r="K2438" i="12"/>
  <c r="L2438" i="12"/>
  <c r="H2440" i="12"/>
  <c r="I2440" i="12"/>
  <c r="K2440" i="12"/>
  <c r="L2440" i="12"/>
  <c r="H2443" i="12"/>
  <c r="I2443" i="12"/>
  <c r="K2443" i="12"/>
  <c r="L2443" i="12"/>
  <c r="H2445" i="12"/>
  <c r="I2445" i="12"/>
  <c r="K2445" i="12"/>
  <c r="L2445" i="12"/>
  <c r="H2448" i="12"/>
  <c r="I2448" i="12"/>
  <c r="K2448" i="12"/>
  <c r="L2448" i="12"/>
  <c r="H2450" i="12"/>
  <c r="I2450" i="12"/>
  <c r="K2450" i="12"/>
  <c r="L2450" i="12"/>
  <c r="K2461" i="12"/>
  <c r="L2461" i="12"/>
  <c r="H2462" i="12"/>
  <c r="H2461" i="12" s="1"/>
  <c r="I2462" i="12"/>
  <c r="I2461" i="12" s="1"/>
  <c r="H2467" i="12"/>
  <c r="H2466" i="12" s="1"/>
  <c r="I2467" i="12"/>
  <c r="I2466" i="12" s="1"/>
  <c r="K2467" i="12"/>
  <c r="K2466" i="12" s="1"/>
  <c r="L2467" i="12"/>
  <c r="L2466" i="12" s="1"/>
  <c r="H2480" i="12"/>
  <c r="H2479" i="12" s="1"/>
  <c r="I2480" i="12"/>
  <c r="I2479" i="12" s="1"/>
  <c r="K2480" i="12"/>
  <c r="K2479" i="12" s="1"/>
  <c r="L2480" i="12"/>
  <c r="L2479" i="12" s="1"/>
  <c r="H2487" i="12"/>
  <c r="H2486" i="12" s="1"/>
  <c r="I2487" i="12"/>
  <c r="I2486" i="12" s="1"/>
  <c r="K2487" i="12"/>
  <c r="K2486" i="12" s="1"/>
  <c r="L2487" i="12"/>
  <c r="L2486" i="12" s="1"/>
  <c r="H2493" i="12"/>
  <c r="H2492" i="12" s="1"/>
  <c r="I2493" i="12"/>
  <c r="I2492" i="12" s="1"/>
  <c r="K2493" i="12"/>
  <c r="K2492" i="12" s="1"/>
  <c r="L2493" i="12"/>
  <c r="L2492" i="12" s="1"/>
  <c r="K2501" i="12"/>
  <c r="I2345" i="12"/>
  <c r="I2343" i="12"/>
  <c r="I1246" i="12"/>
  <c r="I1245" i="12" s="1"/>
  <c r="I1226" i="12"/>
  <c r="I1224" i="12"/>
  <c r="I1220" i="12"/>
  <c r="I1216" i="12"/>
  <c r="I1214" i="12"/>
  <c r="I1211" i="12"/>
  <c r="I1203" i="12"/>
  <c r="I1197" i="12"/>
  <c r="I1189" i="12"/>
  <c r="I1184" i="12"/>
  <c r="H1224" i="12"/>
  <c r="H1220" i="12"/>
  <c r="H1214" i="12"/>
  <c r="H1189" i="12"/>
  <c r="H1184" i="12"/>
  <c r="H1226" i="12"/>
  <c r="H1216" i="12"/>
  <c r="H1211" i="12"/>
  <c r="H1203" i="12"/>
  <c r="H1197" i="12"/>
  <c r="H1246" i="12"/>
  <c r="H1245" i="12" s="1"/>
  <c r="K1226" i="12"/>
  <c r="K1216" i="12"/>
  <c r="K1211" i="12"/>
  <c r="K1203" i="12"/>
  <c r="K1197" i="12" s="1"/>
  <c r="K1189" i="12"/>
  <c r="K1184" i="12"/>
  <c r="L2465" i="12" l="1"/>
  <c r="L2500" i="12" s="1"/>
  <c r="I2414" i="12"/>
  <c r="I2499" i="12" s="1"/>
  <c r="H2414" i="12"/>
  <c r="H2499" i="12" s="1"/>
  <c r="L2414" i="12"/>
  <c r="L2499" i="12" s="1"/>
  <c r="K2414" i="12"/>
  <c r="K2465" i="12"/>
  <c r="H2465" i="12"/>
  <c r="I2465" i="12"/>
  <c r="I2500" i="12" s="1"/>
  <c r="L2498" i="12"/>
  <c r="H1183" i="12"/>
  <c r="K1183" i="12"/>
  <c r="K1251" i="12" s="1"/>
  <c r="L2406" i="12" l="1"/>
  <c r="L2501" i="12"/>
  <c r="K2406" i="12"/>
  <c r="H2500" i="12"/>
  <c r="I1183" i="12" l="1"/>
  <c r="I1180" i="12"/>
  <c r="I1179" i="12" s="1"/>
  <c r="I1177" i="12" s="1"/>
  <c r="I1250" i="12" s="1"/>
  <c r="I1176" i="12" l="1"/>
  <c r="I1251" i="12"/>
  <c r="H1034" i="12"/>
  <c r="I621" i="12"/>
  <c r="I618" i="12"/>
  <c r="I607" i="12"/>
  <c r="I603" i="12" s="1"/>
  <c r="I635" i="12" s="1"/>
  <c r="K596" i="12"/>
  <c r="K560" i="12"/>
  <c r="I609" i="12" l="1"/>
  <c r="K195" i="12"/>
  <c r="H857" i="12" l="1"/>
  <c r="H868" i="12"/>
  <c r="H867" i="12" s="1"/>
  <c r="H864" i="12"/>
  <c r="H913" i="12" s="1"/>
  <c r="I903" i="12"/>
  <c r="I901" i="12"/>
  <c r="I898" i="12"/>
  <c r="I896" i="12"/>
  <c r="I893" i="12"/>
  <c r="I888" i="12"/>
  <c r="I882" i="12"/>
  <c r="I875" i="12"/>
  <c r="I872" i="12"/>
  <c r="J527" i="19"/>
  <c r="I527" i="19"/>
  <c r="H527" i="19"/>
  <c r="G527" i="19"/>
  <c r="K527" i="19" s="1"/>
  <c r="J526" i="19"/>
  <c r="I526" i="19"/>
  <c r="H526" i="19"/>
  <c r="G526" i="19"/>
  <c r="K526" i="19" s="1"/>
  <c r="J525" i="19"/>
  <c r="I525" i="19"/>
  <c r="H525" i="19"/>
  <c r="G525" i="19"/>
  <c r="K525" i="19" s="1"/>
  <c r="J524" i="19"/>
  <c r="I524" i="19"/>
  <c r="H524" i="19"/>
  <c r="G524" i="19"/>
  <c r="K524" i="19" s="1"/>
  <c r="J523" i="19"/>
  <c r="I523" i="19"/>
  <c r="H523" i="19"/>
  <c r="G523" i="19"/>
  <c r="K523" i="19" s="1"/>
  <c r="J522" i="19"/>
  <c r="I522" i="19"/>
  <c r="H522" i="19"/>
  <c r="G522" i="19"/>
  <c r="K522" i="19" s="1"/>
  <c r="J521" i="19"/>
  <c r="I521" i="19"/>
  <c r="H521" i="19"/>
  <c r="G521" i="19"/>
  <c r="K521" i="19" s="1"/>
  <c r="J520" i="19"/>
  <c r="I520" i="19"/>
  <c r="H520" i="19"/>
  <c r="G520" i="19"/>
  <c r="K520" i="19" s="1"/>
  <c r="H898" i="12" l="1"/>
  <c r="H893" i="12"/>
  <c r="H896" i="12"/>
  <c r="H901" i="12"/>
  <c r="H903" i="12"/>
  <c r="H888" i="12"/>
  <c r="H882" i="12"/>
  <c r="H875" i="12"/>
  <c r="H872" i="12"/>
  <c r="H871" i="12" l="1"/>
  <c r="H863" i="12" s="1"/>
  <c r="H914" i="12" l="1"/>
  <c r="H1418" i="12" l="1"/>
  <c r="I1418" i="12" s="1"/>
  <c r="K1418" i="12"/>
  <c r="L1418" i="12"/>
  <c r="H1260" i="12"/>
  <c r="H1259" i="12" s="1"/>
  <c r="H1258" i="12" s="1"/>
  <c r="H1257" i="12" s="1"/>
  <c r="I1260" i="12"/>
  <c r="I1259" i="12" s="1"/>
  <c r="I1258" i="12" s="1"/>
  <c r="I1257" i="12" s="1"/>
  <c r="K1260" i="12"/>
  <c r="K1259" i="12" s="1"/>
  <c r="K1258" i="12" s="1"/>
  <c r="K1257" i="12" s="1"/>
  <c r="L1260" i="12"/>
  <c r="L1259" i="12" s="1"/>
  <c r="L1258" i="12" s="1"/>
  <c r="L1257" i="12" s="1"/>
  <c r="K814" i="12"/>
  <c r="K813" i="12" s="1"/>
  <c r="K812" i="12" s="1"/>
  <c r="I813" i="12"/>
  <c r="I812" i="12" s="1"/>
  <c r="I805" i="12"/>
  <c r="I803" i="12"/>
  <c r="I799" i="12"/>
  <c r="H231" i="12"/>
  <c r="H230" i="12" s="1"/>
  <c r="H229" i="12" s="1"/>
  <c r="K231" i="12"/>
  <c r="K230" i="12" s="1"/>
  <c r="K229" i="12" s="1"/>
  <c r="L231" i="12"/>
  <c r="L230" i="12" s="1"/>
  <c r="L229" i="12" s="1"/>
  <c r="L235" i="12"/>
  <c r="L234" i="12" s="1"/>
  <c r="I236" i="12"/>
  <c r="H239" i="12"/>
  <c r="H238" i="12" s="1"/>
  <c r="H235" i="12" s="1"/>
  <c r="K239" i="12"/>
  <c r="K238" i="12" s="1"/>
  <c r="K235" i="12" s="1"/>
  <c r="L239" i="12"/>
  <c r="L238" i="12" s="1"/>
  <c r="I240" i="12"/>
  <c r="I241" i="12"/>
  <c r="H243" i="12"/>
  <c r="I243" i="12"/>
  <c r="K243" i="12"/>
  <c r="L243" i="12"/>
  <c r="H247" i="12"/>
  <c r="I247" i="12"/>
  <c r="K247" i="12"/>
  <c r="L247" i="12"/>
  <c r="L150" i="12"/>
  <c r="K150" i="12"/>
  <c r="K142" i="12" s="1"/>
  <c r="K160" i="12" s="1"/>
  <c r="L147" i="12"/>
  <c r="H147" i="12"/>
  <c r="I147" i="12" s="1"/>
  <c r="I142" i="12" s="1"/>
  <c r="L139" i="12"/>
  <c r="L138" i="12" s="1"/>
  <c r="L135" i="12" s="1"/>
  <c r="K139" i="12"/>
  <c r="K138" i="12" s="1"/>
  <c r="K135" i="12" s="1"/>
  <c r="H139" i="12"/>
  <c r="H138" i="12" s="1"/>
  <c r="L131" i="12"/>
  <c r="K131" i="12"/>
  <c r="H131" i="12"/>
  <c r="I131" i="12" s="1"/>
  <c r="K129" i="12"/>
  <c r="H129" i="12"/>
  <c r="I129" i="12" s="1"/>
  <c r="H127" i="12"/>
  <c r="L368" i="12"/>
  <c r="K368" i="12"/>
  <c r="I368" i="12"/>
  <c r="H368" i="12"/>
  <c r="L366" i="12"/>
  <c r="K366" i="12"/>
  <c r="I366" i="12"/>
  <c r="H366" i="12"/>
  <c r="L362" i="12"/>
  <c r="K362" i="12"/>
  <c r="I362" i="12"/>
  <c r="H362" i="12"/>
  <c r="L359" i="12"/>
  <c r="K359" i="12"/>
  <c r="I359" i="12"/>
  <c r="H359" i="12"/>
  <c r="L356" i="12"/>
  <c r="K356" i="12"/>
  <c r="I356" i="12"/>
  <c r="H356" i="12"/>
  <c r="L349" i="12"/>
  <c r="K349" i="12"/>
  <c r="I349" i="12"/>
  <c r="H349" i="12"/>
  <c r="L344" i="12"/>
  <c r="K344" i="12"/>
  <c r="I344" i="12"/>
  <c r="H344" i="12"/>
  <c r="L338" i="12"/>
  <c r="K338" i="12"/>
  <c r="I338" i="12"/>
  <c r="H338" i="12"/>
  <c r="L334" i="12"/>
  <c r="K334" i="12"/>
  <c r="I334" i="12"/>
  <c r="H334" i="12"/>
  <c r="K330" i="12"/>
  <c r="K329" i="12" s="1"/>
  <c r="K327" i="12" s="1"/>
  <c r="L329" i="12"/>
  <c r="H330" i="12"/>
  <c r="H329" i="12" s="1"/>
  <c r="L323" i="12"/>
  <c r="L322" i="12" s="1"/>
  <c r="L321" i="12" s="1"/>
  <c r="L320" i="12" s="1"/>
  <c r="K323" i="12"/>
  <c r="K322" i="12" s="1"/>
  <c r="K321" i="12" s="1"/>
  <c r="K320" i="12" s="1"/>
  <c r="I323" i="12"/>
  <c r="I322" i="12" s="1"/>
  <c r="I321" i="12" s="1"/>
  <c r="I320" i="12" s="1"/>
  <c r="H323" i="12"/>
  <c r="H322" i="12" s="1"/>
  <c r="H321" i="12" s="1"/>
  <c r="H320" i="12" s="1"/>
  <c r="K156" i="19"/>
  <c r="J156" i="19"/>
  <c r="I156" i="19"/>
  <c r="H156" i="19"/>
  <c r="F154" i="19"/>
  <c r="F159" i="19" s="1"/>
  <c r="E154" i="19"/>
  <c r="E159" i="19" s="1"/>
  <c r="D154" i="19"/>
  <c r="D159" i="19" s="1"/>
  <c r="C154" i="19"/>
  <c r="C159" i="19" s="1"/>
  <c r="J153" i="19"/>
  <c r="I153" i="19"/>
  <c r="H153" i="19"/>
  <c r="G153" i="19"/>
  <c r="K153" i="19" s="1"/>
  <c r="J152" i="19"/>
  <c r="I152" i="19"/>
  <c r="H152" i="19"/>
  <c r="G152" i="19"/>
  <c r="K152" i="19" s="1"/>
  <c r="J151" i="19"/>
  <c r="I151" i="19"/>
  <c r="H151" i="19"/>
  <c r="G151" i="19"/>
  <c r="K151" i="19" s="1"/>
  <c r="J150" i="19"/>
  <c r="I150" i="19"/>
  <c r="H150" i="19"/>
  <c r="G150" i="19"/>
  <c r="K150" i="19" s="1"/>
  <c r="J149" i="19"/>
  <c r="I149" i="19"/>
  <c r="H149" i="19"/>
  <c r="G149" i="19"/>
  <c r="K149" i="19" s="1"/>
  <c r="J148" i="19"/>
  <c r="I148" i="19"/>
  <c r="H148" i="19"/>
  <c r="G148" i="19"/>
  <c r="K148" i="19" s="1"/>
  <c r="J147" i="19"/>
  <c r="I147" i="19"/>
  <c r="H147" i="19"/>
  <c r="G147" i="19"/>
  <c r="K147" i="19" s="1"/>
  <c r="J146" i="19"/>
  <c r="I146" i="19"/>
  <c r="H146" i="19"/>
  <c r="G146" i="19"/>
  <c r="K146" i="19" s="1"/>
  <c r="J145" i="19"/>
  <c r="I145" i="19"/>
  <c r="H145" i="19"/>
  <c r="G145" i="19"/>
  <c r="K145" i="19" s="1"/>
  <c r="J144" i="19"/>
  <c r="I144" i="19"/>
  <c r="H144" i="19"/>
  <c r="G144" i="19"/>
  <c r="K144" i="19" s="1"/>
  <c r="J143" i="19"/>
  <c r="I143" i="19"/>
  <c r="H143" i="19"/>
  <c r="G143" i="19"/>
  <c r="K143" i="19" s="1"/>
  <c r="J142" i="19"/>
  <c r="I142" i="19"/>
  <c r="H142" i="19"/>
  <c r="G142" i="19"/>
  <c r="K142" i="19" s="1"/>
  <c r="J141" i="19"/>
  <c r="I141" i="19"/>
  <c r="H141" i="19"/>
  <c r="G141" i="19"/>
  <c r="K141" i="19" s="1"/>
  <c r="J140" i="19"/>
  <c r="I140" i="19"/>
  <c r="H140" i="19"/>
  <c r="G140" i="19"/>
  <c r="K140" i="19" s="1"/>
  <c r="J139" i="19"/>
  <c r="I139" i="19"/>
  <c r="H139" i="19"/>
  <c r="G139" i="19"/>
  <c r="K139" i="19" s="1"/>
  <c r="J138" i="19"/>
  <c r="I138" i="19"/>
  <c r="H138" i="19"/>
  <c r="G138" i="19"/>
  <c r="K138" i="19" s="1"/>
  <c r="J137" i="19"/>
  <c r="I137" i="19"/>
  <c r="H137" i="19"/>
  <c r="G137" i="19"/>
  <c r="K137" i="19" s="1"/>
  <c r="J136" i="19"/>
  <c r="J154" i="19" s="1"/>
  <c r="J159" i="19" s="1"/>
  <c r="I136" i="19"/>
  <c r="H136" i="19"/>
  <c r="H154" i="19" s="1"/>
  <c r="G136" i="19"/>
  <c r="K136" i="19" s="1"/>
  <c r="K154" i="19" s="1"/>
  <c r="H126" i="12" l="1"/>
  <c r="I126" i="12" s="1"/>
  <c r="I127" i="12"/>
  <c r="H159" i="19"/>
  <c r="H142" i="12"/>
  <c r="K333" i="12"/>
  <c r="K159" i="19"/>
  <c r="I154" i="19"/>
  <c r="I159" i="19" s="1"/>
  <c r="I798" i="12"/>
  <c r="K798" i="12" s="1"/>
  <c r="I239" i="12"/>
  <c r="I238" i="12" s="1"/>
  <c r="I235" i="12" s="1"/>
  <c r="K128" i="12"/>
  <c r="K127" i="12" s="1"/>
  <c r="K126" i="12" s="1"/>
  <c r="L142" i="12"/>
  <c r="L160" i="12" s="1"/>
  <c r="K159" i="12"/>
  <c r="K161" i="12" s="1"/>
  <c r="K134" i="12"/>
  <c r="L159" i="12"/>
  <c r="H135" i="12"/>
  <c r="I333" i="12"/>
  <c r="I384" i="12" s="1"/>
  <c r="I331" i="12"/>
  <c r="L333" i="12"/>
  <c r="L326" i="12" s="1"/>
  <c r="I328" i="12"/>
  <c r="I332" i="12"/>
  <c r="H333" i="12"/>
  <c r="H384" i="12" s="1"/>
  <c r="H327" i="12"/>
  <c r="H383" i="12" s="1"/>
  <c r="G154" i="19"/>
  <c r="G159" i="19" s="1"/>
  <c r="H160" i="12" l="1"/>
  <c r="I818" i="12"/>
  <c r="K818" i="12" s="1"/>
  <c r="L134" i="12"/>
  <c r="I330" i="12"/>
  <c r="I329" i="12" s="1"/>
  <c r="I327" i="12" s="1"/>
  <c r="L161" i="12"/>
  <c r="H326" i="12"/>
  <c r="H159" i="12"/>
  <c r="H161" i="12" s="1"/>
  <c r="H134" i="12"/>
  <c r="H386" i="12"/>
  <c r="I326" i="12" l="1"/>
  <c r="I383" i="12"/>
  <c r="I821" i="12"/>
  <c r="K821" i="12" s="1"/>
  <c r="K384" i="12"/>
  <c r="I386" i="12" l="1"/>
  <c r="I797" i="12"/>
  <c r="L384" i="12"/>
  <c r="K383" i="12" l="1"/>
  <c r="L383" i="12" s="1"/>
  <c r="K510" i="12"/>
  <c r="I510" i="12"/>
  <c r="H510" i="12"/>
  <c r="K508" i="12"/>
  <c r="I508" i="12"/>
  <c r="H508" i="12"/>
  <c r="K506" i="12"/>
  <c r="I506" i="12"/>
  <c r="H506" i="12"/>
  <c r="K504" i="12"/>
  <c r="I504" i="12"/>
  <c r="H504" i="12"/>
  <c r="I501" i="12"/>
  <c r="H501" i="12"/>
  <c r="I498" i="12"/>
  <c r="K386" i="12" l="1"/>
  <c r="L386" i="12"/>
  <c r="I500" i="12"/>
  <c r="I517" i="12" s="1"/>
  <c r="K500" i="12"/>
  <c r="K517" i="12" s="1"/>
  <c r="I497" i="12"/>
  <c r="I496" i="12" s="1"/>
  <c r="H500" i="12"/>
  <c r="I494" i="12" l="1"/>
  <c r="H515" i="12"/>
  <c r="L2525" i="12" l="1"/>
  <c r="I2525" i="12"/>
  <c r="H2525" i="12"/>
  <c r="L2523" i="12"/>
  <c r="K2523" i="12"/>
  <c r="I2523" i="12"/>
  <c r="H2523" i="12"/>
  <c r="L2519" i="12"/>
  <c r="K2519" i="12"/>
  <c r="I2519" i="12"/>
  <c r="H2519" i="12"/>
  <c r="L2516" i="12"/>
  <c r="K2516" i="12"/>
  <c r="I2516" i="12"/>
  <c r="H2516" i="12"/>
  <c r="L2512" i="12"/>
  <c r="K2512" i="12"/>
  <c r="I2512" i="12"/>
  <c r="H2512" i="12"/>
  <c r="L2510" i="12"/>
  <c r="K2510" i="12"/>
  <c r="I2510" i="12"/>
  <c r="H2510" i="12"/>
  <c r="I2509" i="12" l="1"/>
  <c r="I2531" i="12" s="1"/>
  <c r="I2534" i="12" s="1"/>
  <c r="L2509" i="12"/>
  <c r="L2531" i="12" s="1"/>
  <c r="L2534" i="12" s="1"/>
  <c r="K2509" i="12"/>
  <c r="K2508" i="12" s="1"/>
  <c r="H2509" i="12"/>
  <c r="H2531" i="12" s="1"/>
  <c r="H2534" i="12" s="1"/>
  <c r="I2508" i="12" l="1"/>
  <c r="K2531" i="12"/>
  <c r="K2534" i="12" s="1"/>
  <c r="L2508" i="12"/>
  <c r="H2508" i="12"/>
  <c r="I2550" i="12"/>
  <c r="I2565" i="12"/>
  <c r="I2569" i="12"/>
  <c r="F1625" i="19"/>
  <c r="E1625" i="19"/>
  <c r="G1625" i="19" s="1"/>
  <c r="C1625" i="19"/>
  <c r="J1624" i="19"/>
  <c r="J1625" i="19" s="1"/>
  <c r="I1624" i="19"/>
  <c r="I1625" i="19" s="1"/>
  <c r="H1624" i="19"/>
  <c r="H1625" i="19" s="1"/>
  <c r="G1624" i="19"/>
  <c r="K1624" i="19" s="1"/>
  <c r="K1625" i="19" s="1"/>
  <c r="F1622" i="19"/>
  <c r="F1626" i="19" s="1"/>
  <c r="E1622" i="19"/>
  <c r="D1622" i="19"/>
  <c r="D1626" i="19" s="1"/>
  <c r="C1622" i="19"/>
  <c r="C1626" i="19" s="1"/>
  <c r="J1621" i="19"/>
  <c r="I1621" i="19"/>
  <c r="H1621" i="19"/>
  <c r="G1621" i="19"/>
  <c r="K1621" i="19" s="1"/>
  <c r="J1620" i="19"/>
  <c r="I1620" i="19"/>
  <c r="H1620" i="19"/>
  <c r="G1620" i="19"/>
  <c r="K1620" i="19" s="1"/>
  <c r="J1619" i="19"/>
  <c r="I1619" i="19"/>
  <c r="H1619" i="19"/>
  <c r="G1619" i="19"/>
  <c r="K1619" i="19" s="1"/>
  <c r="J1618" i="19"/>
  <c r="I1618" i="19"/>
  <c r="H1618" i="19"/>
  <c r="G1618" i="19"/>
  <c r="K1618" i="19" s="1"/>
  <c r="J1617" i="19"/>
  <c r="I1617" i="19"/>
  <c r="H1617" i="19"/>
  <c r="G1617" i="19"/>
  <c r="K1617" i="19" s="1"/>
  <c r="J1616" i="19"/>
  <c r="I1616" i="19"/>
  <c r="H1616" i="19"/>
  <c r="G1616" i="19"/>
  <c r="K1616" i="19" s="1"/>
  <c r="J1615" i="19"/>
  <c r="I1615" i="19"/>
  <c r="H1615" i="19"/>
  <c r="G1615" i="19"/>
  <c r="K1615" i="19" s="1"/>
  <c r="J1614" i="19"/>
  <c r="I1614" i="19"/>
  <c r="H1614" i="19"/>
  <c r="G1614" i="19"/>
  <c r="K1614" i="19" s="1"/>
  <c r="J1613" i="19"/>
  <c r="I1613" i="19"/>
  <c r="H1613" i="19"/>
  <c r="G1613" i="19"/>
  <c r="K1613" i="19" s="1"/>
  <c r="J1612" i="19"/>
  <c r="I1612" i="19"/>
  <c r="H1612" i="19"/>
  <c r="G1612" i="19"/>
  <c r="K1612" i="19" s="1"/>
  <c r="J1611" i="19"/>
  <c r="I1611" i="19"/>
  <c r="H1611" i="19"/>
  <c r="G1611" i="19"/>
  <c r="K1611" i="19" s="1"/>
  <c r="J1610" i="19"/>
  <c r="I1610" i="19"/>
  <c r="H1610" i="19"/>
  <c r="G1610" i="19"/>
  <c r="K1610" i="19" s="1"/>
  <c r="J1609" i="19"/>
  <c r="I1609" i="19"/>
  <c r="H1609" i="19"/>
  <c r="G1609" i="19"/>
  <c r="K1609" i="19" s="1"/>
  <c r="J1608" i="19"/>
  <c r="I1608" i="19"/>
  <c r="H1608" i="19"/>
  <c r="G1608" i="19"/>
  <c r="K1608" i="19" s="1"/>
  <c r="J1607" i="19"/>
  <c r="I1607" i="19"/>
  <c r="H1607" i="19"/>
  <c r="G1607" i="19"/>
  <c r="K1607" i="19" s="1"/>
  <c r="J1606" i="19"/>
  <c r="I1606" i="19"/>
  <c r="H1606" i="19"/>
  <c r="G1606" i="19"/>
  <c r="K1606" i="19" s="1"/>
  <c r="J1605" i="19"/>
  <c r="I1605" i="19"/>
  <c r="H1605" i="19"/>
  <c r="G1605" i="19"/>
  <c r="K1605" i="19" s="1"/>
  <c r="J1604" i="19"/>
  <c r="I1604" i="19"/>
  <c r="H1604" i="19"/>
  <c r="G1604" i="19"/>
  <c r="K1604" i="19" s="1"/>
  <c r="J1603" i="19"/>
  <c r="I1603" i="19"/>
  <c r="H1603" i="19"/>
  <c r="G1603" i="19"/>
  <c r="K1603" i="19" s="1"/>
  <c r="J1602" i="19"/>
  <c r="I1602" i="19"/>
  <c r="H1602" i="19"/>
  <c r="G1602" i="19"/>
  <c r="K1602" i="19" s="1"/>
  <c r="J1601" i="19"/>
  <c r="I1601" i="19"/>
  <c r="H1601" i="19"/>
  <c r="G1601" i="19"/>
  <c r="K1601" i="19" s="1"/>
  <c r="J1600" i="19"/>
  <c r="I1600" i="19"/>
  <c r="H1600" i="19"/>
  <c r="G1600" i="19"/>
  <c r="K1600" i="19" s="1"/>
  <c r="J1599" i="19"/>
  <c r="I1599" i="19"/>
  <c r="H1599" i="19"/>
  <c r="G1599" i="19"/>
  <c r="K1599" i="19" s="1"/>
  <c r="J1598" i="19"/>
  <c r="I1598" i="19"/>
  <c r="H1598" i="19"/>
  <c r="G1598" i="19"/>
  <c r="K1598" i="19" s="1"/>
  <c r="J1597" i="19"/>
  <c r="I1597" i="19"/>
  <c r="H1597" i="19"/>
  <c r="G1597" i="19"/>
  <c r="K1597" i="19" s="1"/>
  <c r="J1596" i="19"/>
  <c r="I1596" i="19"/>
  <c r="H1596" i="19"/>
  <c r="G1596" i="19"/>
  <c r="K1596" i="19" s="1"/>
  <c r="J1595" i="19"/>
  <c r="I1595" i="19"/>
  <c r="H1595" i="19"/>
  <c r="G1595" i="19"/>
  <c r="K1595" i="19" s="1"/>
  <c r="J1594" i="19"/>
  <c r="I1594" i="19"/>
  <c r="H1594" i="19"/>
  <c r="G1594" i="19"/>
  <c r="K1594" i="19" s="1"/>
  <c r="J1593" i="19"/>
  <c r="I1593" i="19"/>
  <c r="H1593" i="19"/>
  <c r="G1593" i="19"/>
  <c r="K1593" i="19" s="1"/>
  <c r="J1592" i="19"/>
  <c r="I1592" i="19"/>
  <c r="H1592" i="19"/>
  <c r="G1592" i="19"/>
  <c r="K1592" i="19" s="1"/>
  <c r="J1591" i="19"/>
  <c r="I1591" i="19"/>
  <c r="H1591" i="19"/>
  <c r="G1591" i="19"/>
  <c r="K1591" i="19" s="1"/>
  <c r="J1590" i="19"/>
  <c r="I1590" i="19"/>
  <c r="H1590" i="19"/>
  <c r="G1590" i="19"/>
  <c r="K1590" i="19" s="1"/>
  <c r="J1589" i="19"/>
  <c r="I1589" i="19"/>
  <c r="H1589" i="19"/>
  <c r="G1589" i="19"/>
  <c r="K1589" i="19" s="1"/>
  <c r="J1588" i="19"/>
  <c r="I1588" i="19"/>
  <c r="H1588" i="19"/>
  <c r="G1588" i="19"/>
  <c r="K1588" i="19" s="1"/>
  <c r="J1587" i="19"/>
  <c r="I1587" i="19"/>
  <c r="H1587" i="19"/>
  <c r="G1587" i="19"/>
  <c r="K1587" i="19" s="1"/>
  <c r="J1586" i="19"/>
  <c r="I1586" i="19"/>
  <c r="H1586" i="19"/>
  <c r="G1586" i="19"/>
  <c r="K1586" i="19" s="1"/>
  <c r="J1585" i="19"/>
  <c r="I1585" i="19"/>
  <c r="H1585" i="19"/>
  <c r="G1585" i="19"/>
  <c r="K1585" i="19" s="1"/>
  <c r="J1584" i="19"/>
  <c r="I1584" i="19"/>
  <c r="H1584" i="19"/>
  <c r="G1584" i="19"/>
  <c r="K1584" i="19" s="1"/>
  <c r="J1583" i="19"/>
  <c r="I1583" i="19"/>
  <c r="H1583" i="19"/>
  <c r="G1583" i="19"/>
  <c r="K1583" i="19" s="1"/>
  <c r="J1582" i="19"/>
  <c r="I1582" i="19"/>
  <c r="H1582" i="19"/>
  <c r="G1582" i="19"/>
  <c r="K1582" i="19" s="1"/>
  <c r="J1581" i="19"/>
  <c r="I1581" i="19"/>
  <c r="H1581" i="19"/>
  <c r="G1581" i="19"/>
  <c r="K1581" i="19" s="1"/>
  <c r="J1580" i="19"/>
  <c r="I1580" i="19"/>
  <c r="H1580" i="19"/>
  <c r="G1580" i="19"/>
  <c r="K1580" i="19" s="1"/>
  <c r="J1579" i="19"/>
  <c r="I1579" i="19"/>
  <c r="H1579" i="19"/>
  <c r="G1579" i="19"/>
  <c r="K1579" i="19" s="1"/>
  <c r="J1578" i="19"/>
  <c r="I1578" i="19"/>
  <c r="H1578" i="19"/>
  <c r="G1578" i="19"/>
  <c r="K1578" i="19" s="1"/>
  <c r="J1577" i="19"/>
  <c r="I1577" i="19"/>
  <c r="H1577" i="19"/>
  <c r="G1577" i="19"/>
  <c r="K1577" i="19" s="1"/>
  <c r="J1576" i="19"/>
  <c r="I1576" i="19"/>
  <c r="H1576" i="19"/>
  <c r="G1576" i="19"/>
  <c r="K1576" i="19" s="1"/>
  <c r="I1575" i="19"/>
  <c r="H1575" i="19"/>
  <c r="G1575" i="19"/>
  <c r="K1575" i="19" s="1"/>
  <c r="J1574" i="19"/>
  <c r="I1574" i="19"/>
  <c r="H1574" i="19"/>
  <c r="G1574" i="19"/>
  <c r="K1574" i="19" s="1"/>
  <c r="J1573" i="19"/>
  <c r="I1573" i="19"/>
  <c r="H1573" i="19"/>
  <c r="G1573" i="19"/>
  <c r="K1573" i="19" s="1"/>
  <c r="J1572" i="19"/>
  <c r="I1572" i="19"/>
  <c r="H1572" i="19"/>
  <c r="G1572" i="19"/>
  <c r="K1572" i="19" s="1"/>
  <c r="J1571" i="19"/>
  <c r="I1571" i="19"/>
  <c r="H1571" i="19"/>
  <c r="G1571" i="19"/>
  <c r="K1571" i="19" s="1"/>
  <c r="J1570" i="19"/>
  <c r="I1570" i="19"/>
  <c r="H1570" i="19"/>
  <c r="G1570" i="19"/>
  <c r="K1570" i="19" s="1"/>
  <c r="J1569" i="19"/>
  <c r="I1569" i="19"/>
  <c r="H1569" i="19"/>
  <c r="G1569" i="19"/>
  <c r="K1569" i="19" s="1"/>
  <c r="J1568" i="19"/>
  <c r="I1568" i="19"/>
  <c r="H1568" i="19"/>
  <c r="G1568" i="19"/>
  <c r="K1568" i="19" s="1"/>
  <c r="J1567" i="19"/>
  <c r="I1567" i="19"/>
  <c r="H1567" i="19"/>
  <c r="G1567" i="19"/>
  <c r="K1567" i="19" s="1"/>
  <c r="J1566" i="19"/>
  <c r="I1566" i="19"/>
  <c r="H1566" i="19"/>
  <c r="G1566" i="19"/>
  <c r="K1566" i="19" s="1"/>
  <c r="J1565" i="19"/>
  <c r="I1565" i="19"/>
  <c r="H1565" i="19"/>
  <c r="G1565" i="19"/>
  <c r="K1565" i="19" s="1"/>
  <c r="J1564" i="19"/>
  <c r="I1564" i="19"/>
  <c r="H1564" i="19"/>
  <c r="G1564" i="19"/>
  <c r="K1564" i="19" s="1"/>
  <c r="J1563" i="19"/>
  <c r="I1563" i="19"/>
  <c r="H1563" i="19"/>
  <c r="G1563" i="19"/>
  <c r="K1563" i="19" s="1"/>
  <c r="J1562" i="19"/>
  <c r="I1562" i="19"/>
  <c r="H1562" i="19"/>
  <c r="G1562" i="19"/>
  <c r="K1562" i="19" s="1"/>
  <c r="J1561" i="19"/>
  <c r="I1561" i="19"/>
  <c r="H1561" i="19"/>
  <c r="G1561" i="19"/>
  <c r="K1561" i="19" s="1"/>
  <c r="J1560" i="19"/>
  <c r="I1560" i="19"/>
  <c r="H1560" i="19"/>
  <c r="G1560" i="19"/>
  <c r="K1560" i="19" s="1"/>
  <c r="J1559" i="19"/>
  <c r="I1559" i="19"/>
  <c r="H1559" i="19"/>
  <c r="G1559" i="19"/>
  <c r="K1559" i="19" s="1"/>
  <c r="J1558" i="19"/>
  <c r="I1558" i="19"/>
  <c r="H1558" i="19"/>
  <c r="G1558" i="19"/>
  <c r="K1558" i="19" s="1"/>
  <c r="J1557" i="19"/>
  <c r="I1557" i="19"/>
  <c r="H1557" i="19"/>
  <c r="G1557" i="19"/>
  <c r="K1557" i="19" s="1"/>
  <c r="J1556" i="19"/>
  <c r="I1556" i="19"/>
  <c r="H1556" i="19"/>
  <c r="G1556" i="19"/>
  <c r="K1556" i="19" s="1"/>
  <c r="J1555" i="19"/>
  <c r="I1555" i="19"/>
  <c r="H1555" i="19"/>
  <c r="G1555" i="19"/>
  <c r="K1555" i="19" s="1"/>
  <c r="J1554" i="19"/>
  <c r="I1554" i="19"/>
  <c r="H1554" i="19"/>
  <c r="G1554" i="19"/>
  <c r="K1554" i="19" s="1"/>
  <c r="J1553" i="19"/>
  <c r="I1553" i="19"/>
  <c r="H1553" i="19"/>
  <c r="G1553" i="19"/>
  <c r="K1553" i="19" s="1"/>
  <c r="J1552" i="19"/>
  <c r="I1552" i="19"/>
  <c r="H1552" i="19"/>
  <c r="G1552" i="19"/>
  <c r="K1552" i="19" s="1"/>
  <c r="J1551" i="19"/>
  <c r="I1551" i="19"/>
  <c r="H1551" i="19"/>
  <c r="G1551" i="19"/>
  <c r="K1551" i="19" s="1"/>
  <c r="J1550" i="19"/>
  <c r="I1550" i="19"/>
  <c r="H1550" i="19"/>
  <c r="G1550" i="19"/>
  <c r="K1550" i="19" s="1"/>
  <c r="J1549" i="19"/>
  <c r="I1549" i="19"/>
  <c r="H1549" i="19"/>
  <c r="G1549" i="19"/>
  <c r="K1549" i="19" s="1"/>
  <c r="J1548" i="19"/>
  <c r="I1548" i="19"/>
  <c r="H1548" i="19"/>
  <c r="G1548" i="19"/>
  <c r="K1548" i="19" s="1"/>
  <c r="J1547" i="19"/>
  <c r="I1547" i="19"/>
  <c r="H1547" i="19"/>
  <c r="G1547" i="19"/>
  <c r="K1547" i="19" s="1"/>
  <c r="J1546" i="19"/>
  <c r="I1546" i="19"/>
  <c r="H1546" i="19"/>
  <c r="G1546" i="19"/>
  <c r="K1546" i="19" s="1"/>
  <c r="J1545" i="19"/>
  <c r="I1545" i="19"/>
  <c r="H1545" i="19"/>
  <c r="G1545" i="19"/>
  <c r="K1545" i="19" s="1"/>
  <c r="J1544" i="19"/>
  <c r="I1544" i="19"/>
  <c r="H1544" i="19"/>
  <c r="G1544" i="19"/>
  <c r="K1544" i="19" s="1"/>
  <c r="J1543" i="19"/>
  <c r="I1543" i="19"/>
  <c r="H1543" i="19"/>
  <c r="G1543" i="19"/>
  <c r="K1543" i="19" s="1"/>
  <c r="J1542" i="19"/>
  <c r="I1542" i="19"/>
  <c r="H1542" i="19"/>
  <c r="G1542" i="19"/>
  <c r="K1542" i="19" s="1"/>
  <c r="J1541" i="19"/>
  <c r="I1541" i="19"/>
  <c r="H1541" i="19"/>
  <c r="G1541" i="19"/>
  <c r="K1541" i="19" s="1"/>
  <c r="J1540" i="19"/>
  <c r="I1540" i="19"/>
  <c r="H1540" i="19"/>
  <c r="G1540" i="19"/>
  <c r="K1540" i="19" s="1"/>
  <c r="J1539" i="19"/>
  <c r="I1539" i="19"/>
  <c r="H1539" i="19"/>
  <c r="G1539" i="19"/>
  <c r="K1539" i="19" s="1"/>
  <c r="J1538" i="19"/>
  <c r="I1538" i="19"/>
  <c r="H1538" i="19"/>
  <c r="G1538" i="19"/>
  <c r="K1538" i="19" s="1"/>
  <c r="J1537" i="19"/>
  <c r="I1537" i="19"/>
  <c r="H1537" i="19"/>
  <c r="G1537" i="19"/>
  <c r="K1537" i="19" s="1"/>
  <c r="J1536" i="19"/>
  <c r="I1536" i="19"/>
  <c r="H1536" i="19"/>
  <c r="G1536" i="19"/>
  <c r="K1536" i="19" s="1"/>
  <c r="J1535" i="19"/>
  <c r="I1535" i="19"/>
  <c r="H1535" i="19"/>
  <c r="G1535" i="19"/>
  <c r="K1535" i="19" s="1"/>
  <c r="J1534" i="19"/>
  <c r="I1534" i="19"/>
  <c r="H1534" i="19"/>
  <c r="G1534" i="19"/>
  <c r="K1534" i="19" s="1"/>
  <c r="J1533" i="19"/>
  <c r="I1533" i="19"/>
  <c r="H1533" i="19"/>
  <c r="G1533" i="19"/>
  <c r="K1533" i="19" s="1"/>
  <c r="J1532" i="19"/>
  <c r="I1532" i="19"/>
  <c r="H1532" i="19"/>
  <c r="G1532" i="19"/>
  <c r="K1532" i="19" s="1"/>
  <c r="J1531" i="19"/>
  <c r="I1531" i="19"/>
  <c r="H1531" i="19"/>
  <c r="G1531" i="19"/>
  <c r="K1531" i="19" s="1"/>
  <c r="J1530" i="19"/>
  <c r="I1530" i="19"/>
  <c r="H1530" i="19"/>
  <c r="G1530" i="19"/>
  <c r="K1530" i="19" s="1"/>
  <c r="J1529" i="19"/>
  <c r="I1529" i="19"/>
  <c r="H1529" i="19"/>
  <c r="G1529" i="19"/>
  <c r="K1529" i="19" s="1"/>
  <c r="J1528" i="19"/>
  <c r="I1528" i="19"/>
  <c r="H1528" i="19"/>
  <c r="G1528" i="19"/>
  <c r="K1528" i="19" s="1"/>
  <c r="J1527" i="19"/>
  <c r="I1527" i="19"/>
  <c r="H1527" i="19"/>
  <c r="G1527" i="19"/>
  <c r="K1527" i="19" s="1"/>
  <c r="J1526" i="19"/>
  <c r="I1526" i="19"/>
  <c r="H1526" i="19"/>
  <c r="G1526" i="19"/>
  <c r="K1526" i="19" s="1"/>
  <c r="J1525" i="19"/>
  <c r="I1525" i="19"/>
  <c r="H1525" i="19"/>
  <c r="G1525" i="19"/>
  <c r="K1525" i="19" s="1"/>
  <c r="J1524" i="19"/>
  <c r="I1524" i="19"/>
  <c r="H1524" i="19"/>
  <c r="G1524" i="19"/>
  <c r="K1524" i="19" s="1"/>
  <c r="J1523" i="19"/>
  <c r="I1523" i="19"/>
  <c r="H1523" i="19"/>
  <c r="G1523" i="19"/>
  <c r="K1523" i="19" s="1"/>
  <c r="J1522" i="19"/>
  <c r="I1522" i="19"/>
  <c r="H1522" i="19"/>
  <c r="G1522" i="19"/>
  <c r="K1522" i="19" s="1"/>
  <c r="J1521" i="19"/>
  <c r="I1521" i="19"/>
  <c r="H1521" i="19"/>
  <c r="G1521" i="19"/>
  <c r="K1521" i="19" s="1"/>
  <c r="I1520" i="19"/>
  <c r="H1520" i="19"/>
  <c r="G1520" i="19"/>
  <c r="K1520" i="19" s="1"/>
  <c r="J1519" i="19"/>
  <c r="I1519" i="19"/>
  <c r="H1519" i="19"/>
  <c r="G1519" i="19"/>
  <c r="K1519" i="19" s="1"/>
  <c r="J1518" i="19"/>
  <c r="I1518" i="19"/>
  <c r="H1518" i="19"/>
  <c r="G1518" i="19"/>
  <c r="K1518" i="19" s="1"/>
  <c r="J1517" i="19"/>
  <c r="I1517" i="19"/>
  <c r="H1517" i="19"/>
  <c r="G1517" i="19"/>
  <c r="K1517" i="19" s="1"/>
  <c r="J1516" i="19"/>
  <c r="J1622" i="19" s="1"/>
  <c r="J1626" i="19" s="1"/>
  <c r="I1516" i="19"/>
  <c r="I1622" i="19" s="1"/>
  <c r="I1626" i="19" s="1"/>
  <c r="H1516" i="19"/>
  <c r="G1516" i="19"/>
  <c r="L2238" i="12"/>
  <c r="L2237" i="12" s="1"/>
  <c r="K2238" i="12"/>
  <c r="K2237" i="12" s="1"/>
  <c r="H2238" i="12"/>
  <c r="H2237" i="12" s="1"/>
  <c r="L2234" i="12"/>
  <c r="L2233" i="12" s="1"/>
  <c r="K2234" i="12"/>
  <c r="K2233" i="12" s="1"/>
  <c r="H2234" i="12"/>
  <c r="H2233" i="12" s="1"/>
  <c r="L2231" i="12"/>
  <c r="L2230" i="12" s="1"/>
  <c r="K2231" i="12"/>
  <c r="K2230" i="12" s="1"/>
  <c r="H2231" i="12"/>
  <c r="H2230" i="12" s="1"/>
  <c r="L2223" i="12"/>
  <c r="L2222" i="12" s="1"/>
  <c r="K2223" i="12"/>
  <c r="K2222" i="12" s="1"/>
  <c r="H2223" i="12"/>
  <c r="H2222" i="12" s="1"/>
  <c r="L2212" i="12"/>
  <c r="L2211" i="12" s="1"/>
  <c r="K2212" i="12"/>
  <c r="K2211" i="12" s="1"/>
  <c r="H2212" i="12"/>
  <c r="H2211" i="12" s="1"/>
  <c r="L2203" i="12"/>
  <c r="K2203" i="12"/>
  <c r="I2203" i="12"/>
  <c r="H2203" i="12"/>
  <c r="L2199" i="12"/>
  <c r="K2199" i="12"/>
  <c r="I2199" i="12"/>
  <c r="H2199" i="12"/>
  <c r="L2196" i="12"/>
  <c r="K2196" i="12"/>
  <c r="I2196" i="12"/>
  <c r="H2196" i="12"/>
  <c r="L2193" i="12"/>
  <c r="K2193" i="12"/>
  <c r="I2193" i="12"/>
  <c r="H2193" i="12"/>
  <c r="L2186" i="12"/>
  <c r="K2186" i="12"/>
  <c r="I2186" i="12"/>
  <c r="H2186" i="12"/>
  <c r="L2183" i="12"/>
  <c r="K2183" i="12"/>
  <c r="I2183" i="12"/>
  <c r="H2183" i="12"/>
  <c r="L2180" i="12"/>
  <c r="K2180" i="12"/>
  <c r="I2180" i="12"/>
  <c r="H2180" i="12"/>
  <c r="L2177" i="12"/>
  <c r="K2177" i="12"/>
  <c r="I2177" i="12"/>
  <c r="H2177" i="12"/>
  <c r="I2175" i="12"/>
  <c r="I2174" i="12"/>
  <c r="L2173" i="12"/>
  <c r="L2172" i="12" s="1"/>
  <c r="L2170" i="12" s="1"/>
  <c r="K2173" i="12"/>
  <c r="K2172" i="12" s="1"/>
  <c r="K2170" i="12" s="1"/>
  <c r="I2171" i="12"/>
  <c r="I2167" i="12"/>
  <c r="I2166" i="12" s="1"/>
  <c r="H2167" i="12"/>
  <c r="H2166" i="12" s="1"/>
  <c r="L2166" i="12"/>
  <c r="K2166" i="12"/>
  <c r="L2163" i="12"/>
  <c r="K2163" i="12"/>
  <c r="I2163" i="12"/>
  <c r="H2163" i="12"/>
  <c r="H2160" i="12"/>
  <c r="E1100" i="19"/>
  <c r="D1100" i="19"/>
  <c r="F1098" i="19"/>
  <c r="F1100" i="19" s="1"/>
  <c r="E1098" i="19"/>
  <c r="D1098" i="19"/>
  <c r="C1098" i="19"/>
  <c r="J1097" i="19"/>
  <c r="I1097" i="19"/>
  <c r="H1097" i="19"/>
  <c r="G1097" i="19"/>
  <c r="K1097" i="19" s="1"/>
  <c r="J1096" i="19"/>
  <c r="J1098" i="19" s="1"/>
  <c r="I1096" i="19"/>
  <c r="H1096" i="19"/>
  <c r="G1096" i="19"/>
  <c r="G1098" i="19" s="1"/>
  <c r="E1095" i="19"/>
  <c r="D1095" i="19"/>
  <c r="C1095" i="19"/>
  <c r="J1094" i="19"/>
  <c r="I1094" i="19"/>
  <c r="H1094" i="19"/>
  <c r="G1094" i="19"/>
  <c r="K1094" i="19" s="1"/>
  <c r="J1093" i="19"/>
  <c r="I1093" i="19"/>
  <c r="H1093" i="19"/>
  <c r="G1093" i="19"/>
  <c r="K1093" i="19" s="1"/>
  <c r="J1092" i="19"/>
  <c r="I1092" i="19"/>
  <c r="H1092" i="19"/>
  <c r="G1092" i="19"/>
  <c r="K1092" i="19" s="1"/>
  <c r="J1091" i="19"/>
  <c r="I1091" i="19"/>
  <c r="H1091" i="19"/>
  <c r="G1091" i="19"/>
  <c r="K1091" i="19" s="1"/>
  <c r="J1090" i="19"/>
  <c r="I1090" i="19"/>
  <c r="H1090" i="19"/>
  <c r="G1090" i="19"/>
  <c r="K1090" i="19" s="1"/>
  <c r="J1089" i="19"/>
  <c r="I1089" i="19"/>
  <c r="H1089" i="19"/>
  <c r="G1089" i="19"/>
  <c r="K1089" i="19" s="1"/>
  <c r="J1088" i="19"/>
  <c r="I1088" i="19"/>
  <c r="H1088" i="19"/>
  <c r="G1088" i="19"/>
  <c r="K1088" i="19" s="1"/>
  <c r="J1087" i="19"/>
  <c r="I1087" i="19"/>
  <c r="H1087" i="19"/>
  <c r="G1087" i="19"/>
  <c r="K1087" i="19" s="1"/>
  <c r="J1086" i="19"/>
  <c r="I1086" i="19"/>
  <c r="H1086" i="19"/>
  <c r="G1086" i="19"/>
  <c r="K1086" i="19" s="1"/>
  <c r="J1085" i="19"/>
  <c r="I1085" i="19"/>
  <c r="H1085" i="19"/>
  <c r="G1085" i="19"/>
  <c r="K1085" i="19" s="1"/>
  <c r="J1084" i="19"/>
  <c r="I1084" i="19"/>
  <c r="H1084" i="19"/>
  <c r="G1084" i="19"/>
  <c r="K1084" i="19" s="1"/>
  <c r="J1083" i="19"/>
  <c r="I1083" i="19"/>
  <c r="H1083" i="19"/>
  <c r="G1083" i="19"/>
  <c r="K1083" i="19" s="1"/>
  <c r="J1082" i="19"/>
  <c r="I1082" i="19"/>
  <c r="H1082" i="19"/>
  <c r="G1082" i="19"/>
  <c r="K1082" i="19" s="1"/>
  <c r="J1081" i="19"/>
  <c r="I1081" i="19"/>
  <c r="H1081" i="19"/>
  <c r="G1081" i="19"/>
  <c r="K1081" i="19" s="1"/>
  <c r="J1080" i="19"/>
  <c r="I1080" i="19"/>
  <c r="H1080" i="19"/>
  <c r="G1080" i="19"/>
  <c r="K1080" i="19" s="1"/>
  <c r="J1079" i="19"/>
  <c r="I1079" i="19"/>
  <c r="H1079" i="19"/>
  <c r="G1079" i="19"/>
  <c r="K1079" i="19" s="1"/>
  <c r="J1078" i="19"/>
  <c r="I1078" i="19"/>
  <c r="H1078" i="19"/>
  <c r="G1078" i="19"/>
  <c r="K1078" i="19" s="1"/>
  <c r="J1077" i="19"/>
  <c r="I1077" i="19"/>
  <c r="H1077" i="19"/>
  <c r="G1077" i="19"/>
  <c r="K1077" i="19" s="1"/>
  <c r="J1076" i="19"/>
  <c r="I1076" i="19"/>
  <c r="H1076" i="19"/>
  <c r="G1076" i="19"/>
  <c r="K1076" i="19" s="1"/>
  <c r="J1075" i="19"/>
  <c r="I1075" i="19"/>
  <c r="H1075" i="19"/>
  <c r="G1075" i="19"/>
  <c r="K1075" i="19" s="1"/>
  <c r="J1074" i="19"/>
  <c r="I1074" i="19"/>
  <c r="H1074" i="19"/>
  <c r="G1074" i="19"/>
  <c r="K1074" i="19" s="1"/>
  <c r="J1073" i="19"/>
  <c r="I1073" i="19"/>
  <c r="H1073" i="19"/>
  <c r="G1073" i="19"/>
  <c r="K1073" i="19" s="1"/>
  <c r="J1072" i="19"/>
  <c r="I1072" i="19"/>
  <c r="H1072" i="19"/>
  <c r="G1072" i="19"/>
  <c r="K1072" i="19" s="1"/>
  <c r="J1071" i="19"/>
  <c r="I1071" i="19"/>
  <c r="H1071" i="19"/>
  <c r="G1071" i="19"/>
  <c r="K1071" i="19" s="1"/>
  <c r="J1070" i="19"/>
  <c r="I1070" i="19"/>
  <c r="H1070" i="19"/>
  <c r="G1070" i="19"/>
  <c r="K1070" i="19" s="1"/>
  <c r="J1069" i="19"/>
  <c r="I1069" i="19"/>
  <c r="H1069" i="19"/>
  <c r="G1069" i="19"/>
  <c r="K1069" i="19" s="1"/>
  <c r="J1068" i="19"/>
  <c r="I1068" i="19"/>
  <c r="H1068" i="19"/>
  <c r="G1068" i="19"/>
  <c r="K1068" i="19" s="1"/>
  <c r="J1067" i="19"/>
  <c r="I1067" i="19"/>
  <c r="H1067" i="19"/>
  <c r="G1067" i="19"/>
  <c r="K1067" i="19" s="1"/>
  <c r="J1066" i="19"/>
  <c r="I1066" i="19"/>
  <c r="H1066" i="19"/>
  <c r="G1066" i="19"/>
  <c r="K1066" i="19" s="1"/>
  <c r="J1065" i="19"/>
  <c r="I1065" i="19"/>
  <c r="H1065" i="19"/>
  <c r="G1065" i="19"/>
  <c r="K1065" i="19" s="1"/>
  <c r="J1064" i="19"/>
  <c r="I1064" i="19"/>
  <c r="H1064" i="19"/>
  <c r="G1064" i="19"/>
  <c r="K1064" i="19" s="1"/>
  <c r="J1063" i="19"/>
  <c r="I1063" i="19"/>
  <c r="H1063" i="19"/>
  <c r="G1063" i="19"/>
  <c r="K1063" i="19" s="1"/>
  <c r="J1062" i="19"/>
  <c r="I1062" i="19"/>
  <c r="H1062" i="19"/>
  <c r="G1062" i="19"/>
  <c r="K1062" i="19" s="1"/>
  <c r="J1061" i="19"/>
  <c r="I1061" i="19"/>
  <c r="H1061" i="19"/>
  <c r="G1061" i="19"/>
  <c r="K1061" i="19" s="1"/>
  <c r="J1060" i="19"/>
  <c r="I1060" i="19"/>
  <c r="H1060" i="19"/>
  <c r="G1060" i="19"/>
  <c r="K1060" i="19" s="1"/>
  <c r="J1059" i="19"/>
  <c r="I1059" i="19"/>
  <c r="H1059" i="19"/>
  <c r="G1059" i="19"/>
  <c r="K1059" i="19" s="1"/>
  <c r="J1058" i="19"/>
  <c r="I1058" i="19"/>
  <c r="H1058" i="19"/>
  <c r="G1058" i="19"/>
  <c r="K1058" i="19" s="1"/>
  <c r="J1057" i="19"/>
  <c r="I1057" i="19"/>
  <c r="H1057" i="19"/>
  <c r="G1057" i="19"/>
  <c r="K1057" i="19" s="1"/>
  <c r="J1056" i="19"/>
  <c r="I1056" i="19"/>
  <c r="H1056" i="19"/>
  <c r="G1056" i="19"/>
  <c r="K1056" i="19" s="1"/>
  <c r="J1055" i="19"/>
  <c r="I1055" i="19"/>
  <c r="H1055" i="19"/>
  <c r="G1055" i="19"/>
  <c r="K1055" i="19" s="1"/>
  <c r="J1054" i="19"/>
  <c r="I1054" i="19"/>
  <c r="H1054" i="19"/>
  <c r="G1054" i="19"/>
  <c r="K1054" i="19" s="1"/>
  <c r="J1053" i="19"/>
  <c r="I1053" i="19"/>
  <c r="H1053" i="19"/>
  <c r="G1053" i="19"/>
  <c r="K1053" i="19" s="1"/>
  <c r="J1052" i="19"/>
  <c r="I1052" i="19"/>
  <c r="H1052" i="19"/>
  <c r="G1052" i="19"/>
  <c r="K1052" i="19" s="1"/>
  <c r="J1051" i="19"/>
  <c r="I1051" i="19"/>
  <c r="H1051" i="19"/>
  <c r="G1051" i="19"/>
  <c r="K1051" i="19" s="1"/>
  <c r="J1050" i="19"/>
  <c r="I1050" i="19"/>
  <c r="H1050" i="19"/>
  <c r="G1050" i="19"/>
  <c r="K1050" i="19" s="1"/>
  <c r="J1049" i="19"/>
  <c r="I1049" i="19"/>
  <c r="H1049" i="19"/>
  <c r="G1049" i="19"/>
  <c r="K1049" i="19" s="1"/>
  <c r="J1048" i="19"/>
  <c r="I1048" i="19"/>
  <c r="H1048" i="19"/>
  <c r="G1048" i="19"/>
  <c r="K1048" i="19" s="1"/>
  <c r="J1047" i="19"/>
  <c r="I1047" i="19"/>
  <c r="H1047" i="19"/>
  <c r="G1047" i="19"/>
  <c r="K1047" i="19" s="1"/>
  <c r="J1046" i="19"/>
  <c r="I1046" i="19"/>
  <c r="H1046" i="19"/>
  <c r="G1046" i="19"/>
  <c r="K1046" i="19" s="1"/>
  <c r="J1045" i="19"/>
  <c r="I1045" i="19"/>
  <c r="H1045" i="19"/>
  <c r="G1045" i="19"/>
  <c r="K1045" i="19" s="1"/>
  <c r="J1044" i="19"/>
  <c r="I1044" i="19"/>
  <c r="H1044" i="19"/>
  <c r="G1044" i="19"/>
  <c r="K1044" i="19" s="1"/>
  <c r="J1043" i="19"/>
  <c r="I1043" i="19"/>
  <c r="H1043" i="19"/>
  <c r="G1043" i="19"/>
  <c r="K1043" i="19" s="1"/>
  <c r="J1042" i="19"/>
  <c r="I1042" i="19"/>
  <c r="H1042" i="19"/>
  <c r="G1042" i="19"/>
  <c r="K1042" i="19" s="1"/>
  <c r="J1041" i="19"/>
  <c r="I1041" i="19"/>
  <c r="H1041" i="19"/>
  <c r="G1041" i="19"/>
  <c r="K1041" i="19" s="1"/>
  <c r="J1040" i="19"/>
  <c r="I1040" i="19"/>
  <c r="H1040" i="19"/>
  <c r="G1040" i="19"/>
  <c r="K1040" i="19" s="1"/>
  <c r="J1039" i="19"/>
  <c r="I1039" i="19"/>
  <c r="H1039" i="19"/>
  <c r="G1039" i="19"/>
  <c r="K1039" i="19" s="1"/>
  <c r="J1038" i="19"/>
  <c r="I1038" i="19"/>
  <c r="H1038" i="19"/>
  <c r="G1038" i="19"/>
  <c r="K1038" i="19" s="1"/>
  <c r="J1037" i="19"/>
  <c r="I1037" i="19"/>
  <c r="H1037" i="19"/>
  <c r="G1037" i="19"/>
  <c r="K1037" i="19" s="1"/>
  <c r="J1036" i="19"/>
  <c r="I1036" i="19"/>
  <c r="H1036" i="19"/>
  <c r="G1036" i="19"/>
  <c r="K1036" i="19" s="1"/>
  <c r="J1035" i="19"/>
  <c r="I1035" i="19"/>
  <c r="H1035" i="19"/>
  <c r="G1035" i="19"/>
  <c r="K1035" i="19" s="1"/>
  <c r="J1034" i="19"/>
  <c r="I1034" i="19"/>
  <c r="H1034" i="19"/>
  <c r="G1034" i="19"/>
  <c r="K1034" i="19" s="1"/>
  <c r="J1033" i="19"/>
  <c r="I1033" i="19"/>
  <c r="H1033" i="19"/>
  <c r="G1033" i="19"/>
  <c r="K1033" i="19" s="1"/>
  <c r="J1032" i="19"/>
  <c r="I1032" i="19"/>
  <c r="H1032" i="19"/>
  <c r="G1032" i="19"/>
  <c r="K1032" i="19" s="1"/>
  <c r="J1031" i="19"/>
  <c r="I1031" i="19"/>
  <c r="H1031" i="19"/>
  <c r="G1031" i="19"/>
  <c r="K1031" i="19" s="1"/>
  <c r="J1030" i="19"/>
  <c r="I1030" i="19"/>
  <c r="H1030" i="19"/>
  <c r="G1030" i="19"/>
  <c r="K1030" i="19" s="1"/>
  <c r="J1029" i="19"/>
  <c r="I1029" i="19"/>
  <c r="H1029" i="19"/>
  <c r="G1029" i="19"/>
  <c r="K1029" i="19" s="1"/>
  <c r="J1028" i="19"/>
  <c r="I1028" i="19"/>
  <c r="H1028" i="19"/>
  <c r="G1028" i="19"/>
  <c r="K1028" i="19" s="1"/>
  <c r="J1027" i="19"/>
  <c r="I1027" i="19"/>
  <c r="H1027" i="19"/>
  <c r="G1027" i="19"/>
  <c r="K1027" i="19" s="1"/>
  <c r="J1026" i="19"/>
  <c r="I1026" i="19"/>
  <c r="H1026" i="19"/>
  <c r="G1026" i="19"/>
  <c r="K1026" i="19" s="1"/>
  <c r="J1025" i="19"/>
  <c r="I1025" i="19"/>
  <c r="H1025" i="19"/>
  <c r="G1025" i="19"/>
  <c r="K1025" i="19" s="1"/>
  <c r="J1024" i="19"/>
  <c r="I1024" i="19"/>
  <c r="H1024" i="19"/>
  <c r="G1024" i="19"/>
  <c r="K1024" i="19" s="1"/>
  <c r="J1023" i="19"/>
  <c r="I1023" i="19"/>
  <c r="H1023" i="19"/>
  <c r="G1023" i="19"/>
  <c r="K1023" i="19" s="1"/>
  <c r="J1022" i="19"/>
  <c r="I1022" i="19"/>
  <c r="H1022" i="19"/>
  <c r="G1022" i="19"/>
  <c r="K1022" i="19" s="1"/>
  <c r="J1021" i="19"/>
  <c r="I1021" i="19"/>
  <c r="H1021" i="19"/>
  <c r="G1021" i="19"/>
  <c r="K1021" i="19" s="1"/>
  <c r="J1020" i="19"/>
  <c r="I1020" i="19"/>
  <c r="H1020" i="19"/>
  <c r="G1020" i="19"/>
  <c r="K1020" i="19" s="1"/>
  <c r="J1019" i="19"/>
  <c r="I1019" i="19"/>
  <c r="H1019" i="19"/>
  <c r="G1019" i="19"/>
  <c r="K1019" i="19" s="1"/>
  <c r="J1018" i="19"/>
  <c r="I1018" i="19"/>
  <c r="H1018" i="19"/>
  <c r="G1018" i="19"/>
  <c r="K1018" i="19" s="1"/>
  <c r="J1017" i="19"/>
  <c r="I1017" i="19"/>
  <c r="H1017" i="19"/>
  <c r="G1017" i="19"/>
  <c r="K1017" i="19" s="1"/>
  <c r="J1016" i="19"/>
  <c r="I1016" i="19"/>
  <c r="H1016" i="19"/>
  <c r="G1016" i="19"/>
  <c r="K1016" i="19" s="1"/>
  <c r="J1015" i="19"/>
  <c r="I1015" i="19"/>
  <c r="H1015" i="19"/>
  <c r="G1015" i="19"/>
  <c r="K1015" i="19" s="1"/>
  <c r="J1014" i="19"/>
  <c r="I1014" i="19"/>
  <c r="H1014" i="19"/>
  <c r="G1014" i="19"/>
  <c r="K1014" i="19" s="1"/>
  <c r="J1013" i="19"/>
  <c r="I1013" i="19"/>
  <c r="H1013" i="19"/>
  <c r="G1013" i="19"/>
  <c r="K1013" i="19" s="1"/>
  <c r="J1012" i="19"/>
  <c r="I1012" i="19"/>
  <c r="H1012" i="19"/>
  <c r="G1012" i="19"/>
  <c r="K1012" i="19" s="1"/>
  <c r="J1011" i="19"/>
  <c r="I1011" i="19"/>
  <c r="H1011" i="19"/>
  <c r="G1011" i="19"/>
  <c r="K1011" i="19" s="1"/>
  <c r="J1010" i="19"/>
  <c r="I1010" i="19"/>
  <c r="H1010" i="19"/>
  <c r="G1010" i="19"/>
  <c r="K1010" i="19" s="1"/>
  <c r="J1009" i="19"/>
  <c r="I1009" i="19"/>
  <c r="H1009" i="19"/>
  <c r="G1009" i="19"/>
  <c r="K1009" i="19" s="1"/>
  <c r="J1008" i="19"/>
  <c r="I1008" i="19"/>
  <c r="H1008" i="19"/>
  <c r="G1008" i="19"/>
  <c r="K1008" i="19" s="1"/>
  <c r="J1007" i="19"/>
  <c r="I1007" i="19"/>
  <c r="H1007" i="19"/>
  <c r="G1007" i="19"/>
  <c r="K1007" i="19" s="1"/>
  <c r="J1006" i="19"/>
  <c r="I1006" i="19"/>
  <c r="H1006" i="19"/>
  <c r="G1006" i="19"/>
  <c r="K1006" i="19" s="1"/>
  <c r="J1005" i="19"/>
  <c r="I1005" i="19"/>
  <c r="H1005" i="19"/>
  <c r="G1005" i="19"/>
  <c r="K1005" i="19" s="1"/>
  <c r="J1004" i="19"/>
  <c r="I1004" i="19"/>
  <c r="H1004" i="19"/>
  <c r="G1004" i="19"/>
  <c r="K1004" i="19" s="1"/>
  <c r="J1003" i="19"/>
  <c r="I1003" i="19"/>
  <c r="H1003" i="19"/>
  <c r="G1003" i="19"/>
  <c r="K1003" i="19" s="1"/>
  <c r="J1002" i="19"/>
  <c r="I1002" i="19"/>
  <c r="H1002" i="19"/>
  <c r="G1002" i="19"/>
  <c r="K1002" i="19" s="1"/>
  <c r="J1001" i="19"/>
  <c r="I1001" i="19"/>
  <c r="H1001" i="19"/>
  <c r="G1001" i="19"/>
  <c r="K1001" i="19" s="1"/>
  <c r="J1000" i="19"/>
  <c r="I1000" i="19"/>
  <c r="H1000" i="19"/>
  <c r="G1000" i="19"/>
  <c r="K1000" i="19" s="1"/>
  <c r="J999" i="19"/>
  <c r="I999" i="19"/>
  <c r="H999" i="19"/>
  <c r="G999" i="19"/>
  <c r="K999" i="19" s="1"/>
  <c r="J998" i="19"/>
  <c r="I998" i="19"/>
  <c r="H998" i="19"/>
  <c r="G998" i="19"/>
  <c r="K998" i="19" s="1"/>
  <c r="J997" i="19"/>
  <c r="I997" i="19"/>
  <c r="H997" i="19"/>
  <c r="G997" i="19"/>
  <c r="K997" i="19" s="1"/>
  <c r="J996" i="19"/>
  <c r="I996" i="19"/>
  <c r="H996" i="19"/>
  <c r="G996" i="19"/>
  <c r="K996" i="19" s="1"/>
  <c r="J995" i="19"/>
  <c r="I995" i="19"/>
  <c r="H995" i="19"/>
  <c r="G995" i="19"/>
  <c r="K995" i="19" s="1"/>
  <c r="J994" i="19"/>
  <c r="I994" i="19"/>
  <c r="H994" i="19"/>
  <c r="G994" i="19"/>
  <c r="K994" i="19" s="1"/>
  <c r="J993" i="19"/>
  <c r="I993" i="19"/>
  <c r="H993" i="19"/>
  <c r="G993" i="19"/>
  <c r="K993" i="19" s="1"/>
  <c r="J992" i="19"/>
  <c r="I992" i="19"/>
  <c r="H992" i="19"/>
  <c r="G992" i="19"/>
  <c r="K992" i="19" s="1"/>
  <c r="J991" i="19"/>
  <c r="I991" i="19"/>
  <c r="H991" i="19"/>
  <c r="G991" i="19"/>
  <c r="K991" i="19" s="1"/>
  <c r="J990" i="19"/>
  <c r="I990" i="19"/>
  <c r="H990" i="19"/>
  <c r="G990" i="19"/>
  <c r="K990" i="19" s="1"/>
  <c r="J989" i="19"/>
  <c r="I989" i="19"/>
  <c r="H989" i="19"/>
  <c r="G989" i="19"/>
  <c r="K989" i="19" s="1"/>
  <c r="J988" i="19"/>
  <c r="J1095" i="19" s="1"/>
  <c r="I988" i="19"/>
  <c r="H988" i="19"/>
  <c r="G988" i="19"/>
  <c r="G1095" i="19" s="1"/>
  <c r="I1599" i="12"/>
  <c r="I1598" i="12" s="1"/>
  <c r="H1599" i="12"/>
  <c r="H1598" i="12" s="1"/>
  <c r="H1530" i="12" s="1"/>
  <c r="E978" i="19"/>
  <c r="D978" i="19"/>
  <c r="F976" i="19"/>
  <c r="E976" i="19"/>
  <c r="D976" i="19"/>
  <c r="C976" i="19"/>
  <c r="J975" i="19"/>
  <c r="I975" i="19"/>
  <c r="H975" i="19"/>
  <c r="G975" i="19"/>
  <c r="K975" i="19" s="1"/>
  <c r="J974" i="19"/>
  <c r="I974" i="19"/>
  <c r="H974" i="19"/>
  <c r="G974" i="19"/>
  <c r="K974" i="19" s="1"/>
  <c r="J973" i="19"/>
  <c r="I973" i="19"/>
  <c r="H973" i="19"/>
  <c r="G973" i="19"/>
  <c r="K973" i="19" s="1"/>
  <c r="J972" i="19"/>
  <c r="I972" i="19"/>
  <c r="H972" i="19"/>
  <c r="G972" i="19"/>
  <c r="K972" i="19" s="1"/>
  <c r="J971" i="19"/>
  <c r="I971" i="19"/>
  <c r="H971" i="19"/>
  <c r="G971" i="19"/>
  <c r="K971" i="19" s="1"/>
  <c r="J970" i="19"/>
  <c r="I970" i="19"/>
  <c r="H970" i="19"/>
  <c r="G970" i="19"/>
  <c r="K970" i="19" s="1"/>
  <c r="J969" i="19"/>
  <c r="I969" i="19"/>
  <c r="H969" i="19"/>
  <c r="G969" i="19"/>
  <c r="K969" i="19" s="1"/>
  <c r="J968" i="19"/>
  <c r="I968" i="19"/>
  <c r="H968" i="19"/>
  <c r="G968" i="19"/>
  <c r="K968" i="19" s="1"/>
  <c r="J967" i="19"/>
  <c r="I967" i="19"/>
  <c r="H967" i="19"/>
  <c r="G967" i="19"/>
  <c r="K967" i="19" s="1"/>
  <c r="J966" i="19"/>
  <c r="I966" i="19"/>
  <c r="H966" i="19"/>
  <c r="G966" i="19"/>
  <c r="K966" i="19" s="1"/>
  <c r="J965" i="19"/>
  <c r="I965" i="19"/>
  <c r="H965" i="19"/>
  <c r="G965" i="19"/>
  <c r="K965" i="19" s="1"/>
  <c r="J964" i="19"/>
  <c r="I964" i="19"/>
  <c r="H964" i="19"/>
  <c r="G964" i="19"/>
  <c r="K964" i="19" s="1"/>
  <c r="J963" i="19"/>
  <c r="I963" i="19"/>
  <c r="H963" i="19"/>
  <c r="G963" i="19"/>
  <c r="K963" i="19" s="1"/>
  <c r="J962" i="19"/>
  <c r="I962" i="19"/>
  <c r="H962" i="19"/>
  <c r="G962" i="19"/>
  <c r="K962" i="19" s="1"/>
  <c r="J961" i="19"/>
  <c r="I961" i="19"/>
  <c r="H961" i="19"/>
  <c r="G961" i="19"/>
  <c r="K961" i="19" s="1"/>
  <c r="J960" i="19"/>
  <c r="J976" i="19" s="1"/>
  <c r="I960" i="19"/>
  <c r="H960" i="19"/>
  <c r="H976" i="19" s="1"/>
  <c r="G960" i="19"/>
  <c r="G953" i="19"/>
  <c r="K953" i="19" s="1"/>
  <c r="H953" i="19"/>
  <c r="I953" i="19"/>
  <c r="J953" i="19"/>
  <c r="C954" i="19"/>
  <c r="I954" i="19" s="1"/>
  <c r="G954" i="19"/>
  <c r="G955" i="19"/>
  <c r="K955" i="19" s="1"/>
  <c r="H955" i="19"/>
  <c r="I955" i="19"/>
  <c r="J955" i="19"/>
  <c r="D956" i="19"/>
  <c r="E956" i="19"/>
  <c r="F956" i="19"/>
  <c r="F958" i="19" s="1"/>
  <c r="D958" i="19"/>
  <c r="E958" i="19"/>
  <c r="E951" i="19"/>
  <c r="D951" i="19"/>
  <c r="C951" i="19"/>
  <c r="J950" i="19"/>
  <c r="I950" i="19"/>
  <c r="H950" i="19"/>
  <c r="G950" i="19"/>
  <c r="K950" i="19" s="1"/>
  <c r="J949" i="19"/>
  <c r="I949" i="19"/>
  <c r="H949" i="19"/>
  <c r="G949" i="19"/>
  <c r="K949" i="19" s="1"/>
  <c r="J948" i="19"/>
  <c r="I948" i="19"/>
  <c r="H948" i="19"/>
  <c r="G948" i="19"/>
  <c r="K948" i="19" s="1"/>
  <c r="J947" i="19"/>
  <c r="I947" i="19"/>
  <c r="H947" i="19"/>
  <c r="G947" i="19"/>
  <c r="K947" i="19" s="1"/>
  <c r="J946" i="19"/>
  <c r="I946" i="19"/>
  <c r="H946" i="19"/>
  <c r="G946" i="19"/>
  <c r="K946" i="19" s="1"/>
  <c r="J945" i="19"/>
  <c r="I945" i="19"/>
  <c r="H945" i="19"/>
  <c r="G945" i="19"/>
  <c r="K945" i="19" s="1"/>
  <c r="J944" i="19"/>
  <c r="I944" i="19"/>
  <c r="H944" i="19"/>
  <c r="G944" i="19"/>
  <c r="K944" i="19" s="1"/>
  <c r="J943" i="19"/>
  <c r="I943" i="19"/>
  <c r="H943" i="19"/>
  <c r="G943" i="19"/>
  <c r="K943" i="19" s="1"/>
  <c r="J942" i="19"/>
  <c r="I942" i="19"/>
  <c r="H942" i="19"/>
  <c r="G942" i="19"/>
  <c r="K942" i="19" s="1"/>
  <c r="J941" i="19"/>
  <c r="I941" i="19"/>
  <c r="H941" i="19"/>
  <c r="G941" i="19"/>
  <c r="K941" i="19" s="1"/>
  <c r="J940" i="19"/>
  <c r="I940" i="19"/>
  <c r="H940" i="19"/>
  <c r="G940" i="19"/>
  <c r="K940" i="19" s="1"/>
  <c r="J939" i="19"/>
  <c r="I939" i="19"/>
  <c r="H939" i="19"/>
  <c r="G939" i="19"/>
  <c r="K939" i="19" s="1"/>
  <c r="J938" i="19"/>
  <c r="I938" i="19"/>
  <c r="H938" i="19"/>
  <c r="G938" i="19"/>
  <c r="K938" i="19" s="1"/>
  <c r="J937" i="19"/>
  <c r="I937" i="19"/>
  <c r="H937" i="19"/>
  <c r="G937" i="19"/>
  <c r="K937" i="19" s="1"/>
  <c r="J936" i="19"/>
  <c r="I936" i="19"/>
  <c r="H936" i="19"/>
  <c r="G936" i="19"/>
  <c r="K936" i="19" s="1"/>
  <c r="J935" i="19"/>
  <c r="I935" i="19"/>
  <c r="I951" i="19" s="1"/>
  <c r="H935" i="19"/>
  <c r="G935" i="19"/>
  <c r="G951" i="19" s="1"/>
  <c r="I1615" i="12"/>
  <c r="H1615" i="12"/>
  <c r="I1612" i="12"/>
  <c r="H1612" i="12"/>
  <c r="I1609" i="12"/>
  <c r="H1609" i="12"/>
  <c r="I1596" i="12"/>
  <c r="H1596" i="12"/>
  <c r="I1583" i="12"/>
  <c r="H1583" i="12"/>
  <c r="I1580" i="12"/>
  <c r="H1580" i="12"/>
  <c r="I1577" i="12"/>
  <c r="H1577" i="12"/>
  <c r="I1573" i="12"/>
  <c r="H1573" i="12"/>
  <c r="I1570" i="12"/>
  <c r="H1570" i="12"/>
  <c r="I1567" i="12"/>
  <c r="H1567" i="12"/>
  <c r="I1559" i="12"/>
  <c r="H1559" i="12"/>
  <c r="I1551" i="12"/>
  <c r="H1551" i="12"/>
  <c r="I1542" i="12"/>
  <c r="H1542" i="12"/>
  <c r="I1538" i="12"/>
  <c r="H1538" i="12"/>
  <c r="I1536" i="12"/>
  <c r="H1536" i="12"/>
  <c r="I1535" i="12"/>
  <c r="H1535" i="12"/>
  <c r="I1526" i="12"/>
  <c r="I1525" i="12" s="1"/>
  <c r="H1526" i="12"/>
  <c r="H1525" i="12" s="1"/>
  <c r="G1622" i="19" l="1"/>
  <c r="H1622" i="19"/>
  <c r="H1626" i="19" s="1"/>
  <c r="E1626" i="19"/>
  <c r="I2176" i="12"/>
  <c r="I2246" i="12" s="1"/>
  <c r="K2176" i="12"/>
  <c r="K2246" i="12" s="1"/>
  <c r="I2162" i="12"/>
  <c r="I2161" i="12" s="1"/>
  <c r="I2160" i="12" s="1"/>
  <c r="K2162" i="12"/>
  <c r="K2161" i="12" s="1"/>
  <c r="K2160" i="12" s="1"/>
  <c r="H1595" i="12"/>
  <c r="H1594" i="12" s="1"/>
  <c r="H1622" i="12" s="1"/>
  <c r="H2176" i="12"/>
  <c r="H2246" i="12" s="1"/>
  <c r="L2176" i="12"/>
  <c r="L2246" i="12" s="1"/>
  <c r="K2210" i="12"/>
  <c r="K2247" i="12" s="1"/>
  <c r="I1595" i="12"/>
  <c r="I1594" i="12" s="1"/>
  <c r="I1530" i="12"/>
  <c r="L2162" i="12"/>
  <c r="L2161" i="12" s="1"/>
  <c r="L2160" i="12" s="1"/>
  <c r="H2210" i="12"/>
  <c r="H2247" i="12" s="1"/>
  <c r="G1626" i="19"/>
  <c r="K1516" i="19"/>
  <c r="K1622" i="19" s="1"/>
  <c r="K1626" i="19" s="1"/>
  <c r="L2245" i="12"/>
  <c r="I2173" i="12"/>
  <c r="I2172" i="12" s="1"/>
  <c r="I2170" i="12" s="1"/>
  <c r="L2210" i="12"/>
  <c r="L2247" i="12" s="1"/>
  <c r="I2247" i="12"/>
  <c r="K2245" i="12"/>
  <c r="H2173" i="12"/>
  <c r="H2172" i="12" s="1"/>
  <c r="H2170" i="12" s="1"/>
  <c r="I976" i="19"/>
  <c r="I1098" i="19"/>
  <c r="H1098" i="19"/>
  <c r="J951" i="19"/>
  <c r="I1095" i="19"/>
  <c r="J1100" i="19"/>
  <c r="G1100" i="19"/>
  <c r="C1100" i="19"/>
  <c r="H1095" i="19"/>
  <c r="K1096" i="19"/>
  <c r="K1098" i="19" s="1"/>
  <c r="K988" i="19"/>
  <c r="K1095" i="19" s="1"/>
  <c r="I956" i="19"/>
  <c r="I958" i="19" s="1"/>
  <c r="G976" i="19"/>
  <c r="H951" i="19"/>
  <c r="J954" i="19"/>
  <c r="J956" i="19" s="1"/>
  <c r="F978" i="19"/>
  <c r="H954" i="19"/>
  <c r="H956" i="19" s="1"/>
  <c r="G956" i="19"/>
  <c r="G958" i="19" s="1"/>
  <c r="K960" i="19"/>
  <c r="K976" i="19" s="1"/>
  <c r="K954" i="19"/>
  <c r="K956" i="19" s="1"/>
  <c r="C956" i="19"/>
  <c r="C958" i="19" s="1"/>
  <c r="C978" i="19" s="1"/>
  <c r="K935" i="19"/>
  <c r="K951" i="19" s="1"/>
  <c r="I1534" i="12"/>
  <c r="I1533" i="12" s="1"/>
  <c r="H1537" i="12"/>
  <c r="H1621" i="12" s="1"/>
  <c r="H1523" i="12"/>
  <c r="H1522" i="12" s="1"/>
  <c r="I1537" i="12"/>
  <c r="H1534" i="12"/>
  <c r="H1533" i="12" s="1"/>
  <c r="I978" i="19" l="1"/>
  <c r="I1620" i="12"/>
  <c r="K2248" i="12"/>
  <c r="K2169" i="12"/>
  <c r="I2169" i="12"/>
  <c r="I2245" i="12"/>
  <c r="I2248" i="12" s="1"/>
  <c r="L2248" i="12"/>
  <c r="H2245" i="12"/>
  <c r="H2248" i="12" s="1"/>
  <c r="H2169" i="12"/>
  <c r="L2169" i="12"/>
  <c r="I1100" i="19"/>
  <c r="H1100" i="19"/>
  <c r="J958" i="19"/>
  <c r="J978" i="19" s="1"/>
  <c r="G978" i="19"/>
  <c r="K1100" i="19"/>
  <c r="H958" i="19"/>
  <c r="H978" i="19" s="1"/>
  <c r="K958" i="19"/>
  <c r="K978" i="19" s="1"/>
  <c r="I1529" i="12"/>
  <c r="I1623" i="12" l="1"/>
  <c r="H1620" i="12"/>
  <c r="H1529" i="12"/>
  <c r="H1623" i="12" l="1"/>
  <c r="H1505" i="12" l="1"/>
  <c r="H1504" i="12" s="1"/>
  <c r="L1511" i="12"/>
  <c r="L1505" i="12"/>
  <c r="L1504" i="12" s="1"/>
  <c r="K1505" i="12"/>
  <c r="K1504" i="12" s="1"/>
  <c r="I1505" i="12"/>
  <c r="I1504" i="12" s="1"/>
  <c r="L1502" i="12"/>
  <c r="L1501" i="12" s="1"/>
  <c r="K1502" i="12"/>
  <c r="K1501" i="12" s="1"/>
  <c r="I1502" i="12"/>
  <c r="I1501" i="12" s="1"/>
  <c r="H1502" i="12"/>
  <c r="H1501" i="12" s="1"/>
  <c r="L1496" i="12"/>
  <c r="L1495" i="12" s="1"/>
  <c r="K1496" i="12"/>
  <c r="K1495" i="12" s="1"/>
  <c r="I1496" i="12"/>
  <c r="I1495" i="12" s="1"/>
  <c r="H1496" i="12"/>
  <c r="H1495" i="12" s="1"/>
  <c r="L1490" i="12"/>
  <c r="L1489" i="12" s="1"/>
  <c r="K1490" i="12"/>
  <c r="K1489" i="12" s="1"/>
  <c r="I1490" i="12"/>
  <c r="I1489" i="12" s="1"/>
  <c r="H1490" i="12"/>
  <c r="H1489" i="12" s="1"/>
  <c r="L1474" i="12"/>
  <c r="L1510" i="12" s="1"/>
  <c r="K1474" i="12"/>
  <c r="I1474" i="12"/>
  <c r="H1474" i="12"/>
  <c r="L1468" i="12"/>
  <c r="K1468" i="12"/>
  <c r="I1468" i="12"/>
  <c r="H1468" i="12"/>
  <c r="L1464" i="12"/>
  <c r="K1464" i="12"/>
  <c r="I1464" i="12"/>
  <c r="H1464" i="12"/>
  <c r="L1462" i="12"/>
  <c r="K1462" i="12"/>
  <c r="I1462" i="12"/>
  <c r="H1462" i="12"/>
  <c r="L1460" i="12"/>
  <c r="K1460" i="12"/>
  <c r="I1460" i="12"/>
  <c r="H1460" i="12"/>
  <c r="L1451" i="12"/>
  <c r="K1451" i="12"/>
  <c r="I1451" i="12"/>
  <c r="H1451" i="12"/>
  <c r="L1442" i="12"/>
  <c r="K1442" i="12"/>
  <c r="I1442" i="12"/>
  <c r="H1442" i="12"/>
  <c r="L1438" i="12"/>
  <c r="K1438" i="12"/>
  <c r="I1438" i="12"/>
  <c r="H1438" i="12"/>
  <c r="L1435" i="12"/>
  <c r="K1435" i="12"/>
  <c r="I1435" i="12"/>
  <c r="H1435" i="12"/>
  <c r="L1433" i="12"/>
  <c r="K1433" i="12"/>
  <c r="L1432" i="12"/>
  <c r="K1432" i="12"/>
  <c r="H1431" i="12"/>
  <c r="H1430" i="12" s="1"/>
  <c r="H1428" i="12" s="1"/>
  <c r="I1431" i="12"/>
  <c r="I1430" i="12" s="1"/>
  <c r="I1428" i="12" s="1"/>
  <c r="L1429" i="12"/>
  <c r="L1424" i="12"/>
  <c r="K1424" i="12"/>
  <c r="H1424" i="12"/>
  <c r="I1424" i="12" s="1"/>
  <c r="L1422" i="12"/>
  <c r="K1422" i="12"/>
  <c r="H1422" i="12"/>
  <c r="I1422" i="12" s="1"/>
  <c r="E926" i="19"/>
  <c r="D926" i="19"/>
  <c r="F924" i="19"/>
  <c r="F926" i="19" s="1"/>
  <c r="E924" i="19"/>
  <c r="D924" i="19"/>
  <c r="C924" i="19"/>
  <c r="J923" i="19"/>
  <c r="I923" i="19"/>
  <c r="H923" i="19"/>
  <c r="G923" i="19"/>
  <c r="K923" i="19" s="1"/>
  <c r="J922" i="19"/>
  <c r="I922" i="19"/>
  <c r="H922" i="19"/>
  <c r="G922" i="19"/>
  <c r="K922" i="19" s="1"/>
  <c r="J921" i="19"/>
  <c r="I921" i="19"/>
  <c r="H921" i="19"/>
  <c r="G921" i="19"/>
  <c r="K921" i="19" s="1"/>
  <c r="J920" i="19"/>
  <c r="I920" i="19"/>
  <c r="H920" i="19"/>
  <c r="G920" i="19"/>
  <c r="K920" i="19" s="1"/>
  <c r="J919" i="19"/>
  <c r="I919" i="19"/>
  <c r="H919" i="19"/>
  <c r="G919" i="19"/>
  <c r="K919" i="19" s="1"/>
  <c r="J918" i="19"/>
  <c r="I918" i="19"/>
  <c r="H918" i="19"/>
  <c r="G918" i="19"/>
  <c r="K918" i="19" s="1"/>
  <c r="J917" i="19"/>
  <c r="I917" i="19"/>
  <c r="H917" i="19"/>
  <c r="G917" i="19"/>
  <c r="K917" i="19" s="1"/>
  <c r="J916" i="19"/>
  <c r="I916" i="19"/>
  <c r="H916" i="19"/>
  <c r="G916" i="19"/>
  <c r="K916" i="19" s="1"/>
  <c r="J915" i="19"/>
  <c r="I915" i="19"/>
  <c r="H915" i="19"/>
  <c r="G915" i="19"/>
  <c r="K915" i="19" s="1"/>
  <c r="J914" i="19"/>
  <c r="I914" i="19"/>
  <c r="H914" i="19"/>
  <c r="G914" i="19"/>
  <c r="K914" i="19" s="1"/>
  <c r="J913" i="19"/>
  <c r="I913" i="19"/>
  <c r="H913" i="19"/>
  <c r="G913" i="19"/>
  <c r="K913" i="19" s="1"/>
  <c r="J912" i="19"/>
  <c r="I912" i="19"/>
  <c r="H912" i="19"/>
  <c r="G912" i="19"/>
  <c r="K912" i="19" s="1"/>
  <c r="J911" i="19"/>
  <c r="I911" i="19"/>
  <c r="H911" i="19"/>
  <c r="G911" i="19"/>
  <c r="K911" i="19" s="1"/>
  <c r="J910" i="19"/>
  <c r="I910" i="19"/>
  <c r="H910" i="19"/>
  <c r="G910" i="19"/>
  <c r="K910" i="19" s="1"/>
  <c r="J909" i="19"/>
  <c r="I909" i="19"/>
  <c r="H909" i="19"/>
  <c r="G909" i="19"/>
  <c r="K909" i="19" s="1"/>
  <c r="J908" i="19"/>
  <c r="J924" i="19" s="1"/>
  <c r="I908" i="19"/>
  <c r="I924" i="19" s="1"/>
  <c r="H908" i="19"/>
  <c r="H924" i="19" s="1"/>
  <c r="G908" i="19"/>
  <c r="G924" i="19" s="1"/>
  <c r="E906" i="19"/>
  <c r="D906" i="19"/>
  <c r="C906" i="19"/>
  <c r="J905" i="19"/>
  <c r="I905" i="19"/>
  <c r="H905" i="19"/>
  <c r="G905" i="19"/>
  <c r="K905" i="19" s="1"/>
  <c r="J904" i="19"/>
  <c r="I904" i="19"/>
  <c r="H904" i="19"/>
  <c r="G904" i="19"/>
  <c r="K904" i="19" s="1"/>
  <c r="J903" i="19"/>
  <c r="I903" i="19"/>
  <c r="H903" i="19"/>
  <c r="G903" i="19"/>
  <c r="K903" i="19" s="1"/>
  <c r="J902" i="19"/>
  <c r="I902" i="19"/>
  <c r="H902" i="19"/>
  <c r="G902" i="19"/>
  <c r="K902" i="19" s="1"/>
  <c r="J901" i="19"/>
  <c r="I901" i="19"/>
  <c r="H901" i="19"/>
  <c r="G901" i="19"/>
  <c r="K901" i="19" s="1"/>
  <c r="J900" i="19"/>
  <c r="I900" i="19"/>
  <c r="H900" i="19"/>
  <c r="G900" i="19"/>
  <c r="K900" i="19" s="1"/>
  <c r="J899" i="19"/>
  <c r="I899" i="19"/>
  <c r="H899" i="19"/>
  <c r="G899" i="19"/>
  <c r="K899" i="19" s="1"/>
  <c r="J898" i="19"/>
  <c r="I898" i="19"/>
  <c r="H898" i="19"/>
  <c r="G898" i="19"/>
  <c r="K898" i="19" s="1"/>
  <c r="J897" i="19"/>
  <c r="I897" i="19"/>
  <c r="H897" i="19"/>
  <c r="G897" i="19"/>
  <c r="K897" i="19" s="1"/>
  <c r="J896" i="19"/>
  <c r="I896" i="19"/>
  <c r="H896" i="19"/>
  <c r="G896" i="19"/>
  <c r="K896" i="19" s="1"/>
  <c r="J895" i="19"/>
  <c r="I895" i="19"/>
  <c r="H895" i="19"/>
  <c r="G895" i="19"/>
  <c r="K895" i="19" s="1"/>
  <c r="J894" i="19"/>
  <c r="I894" i="19"/>
  <c r="H894" i="19"/>
  <c r="G894" i="19"/>
  <c r="K894" i="19" s="1"/>
  <c r="J893" i="19"/>
  <c r="I893" i="19"/>
  <c r="H893" i="19"/>
  <c r="G893" i="19"/>
  <c r="K893" i="19" s="1"/>
  <c r="J892" i="19"/>
  <c r="I892" i="19"/>
  <c r="H892" i="19"/>
  <c r="G892" i="19"/>
  <c r="K892" i="19" s="1"/>
  <c r="J891" i="19"/>
  <c r="I891" i="19"/>
  <c r="H891" i="19"/>
  <c r="G891" i="19"/>
  <c r="K891" i="19" s="1"/>
  <c r="J890" i="19"/>
  <c r="I890" i="19"/>
  <c r="H890" i="19"/>
  <c r="G890" i="19"/>
  <c r="K890" i="19" s="1"/>
  <c r="J889" i="19"/>
  <c r="I889" i="19"/>
  <c r="H889" i="19"/>
  <c r="G889" i="19"/>
  <c r="K889" i="19" s="1"/>
  <c r="J888" i="19"/>
  <c r="I888" i="19"/>
  <c r="H888" i="19"/>
  <c r="G888" i="19"/>
  <c r="K888" i="19" s="1"/>
  <c r="J887" i="19"/>
  <c r="I887" i="19"/>
  <c r="H887" i="19"/>
  <c r="G887" i="19"/>
  <c r="K887" i="19" s="1"/>
  <c r="J886" i="19"/>
  <c r="I886" i="19"/>
  <c r="H886" i="19"/>
  <c r="G886" i="19"/>
  <c r="K886" i="19" s="1"/>
  <c r="J885" i="19"/>
  <c r="I885" i="19"/>
  <c r="H885" i="19"/>
  <c r="G885" i="19"/>
  <c r="K885" i="19" s="1"/>
  <c r="J884" i="19"/>
  <c r="I884" i="19"/>
  <c r="H884" i="19"/>
  <c r="G884" i="19"/>
  <c r="K884" i="19" s="1"/>
  <c r="J883" i="19"/>
  <c r="I883" i="19"/>
  <c r="H883" i="19"/>
  <c r="G883" i="19"/>
  <c r="K883" i="19" s="1"/>
  <c r="J882" i="19"/>
  <c r="I882" i="19"/>
  <c r="H882" i="19"/>
  <c r="G882" i="19"/>
  <c r="K882" i="19" s="1"/>
  <c r="J881" i="19"/>
  <c r="I881" i="19"/>
  <c r="H881" i="19"/>
  <c r="G881" i="19"/>
  <c r="K881" i="19" s="1"/>
  <c r="J880" i="19"/>
  <c r="I880" i="19"/>
  <c r="H880" i="19"/>
  <c r="G880" i="19"/>
  <c r="K880" i="19" s="1"/>
  <c r="J879" i="19"/>
  <c r="I879" i="19"/>
  <c r="H879" i="19"/>
  <c r="G879" i="19"/>
  <c r="K879" i="19" s="1"/>
  <c r="J878" i="19"/>
  <c r="I878" i="19"/>
  <c r="H878" i="19"/>
  <c r="G878" i="19"/>
  <c r="K878" i="19" s="1"/>
  <c r="J877" i="19"/>
  <c r="I877" i="19"/>
  <c r="H877" i="19"/>
  <c r="G877" i="19"/>
  <c r="K877" i="19" s="1"/>
  <c r="J876" i="19"/>
  <c r="I876" i="19"/>
  <c r="H876" i="19"/>
  <c r="G876" i="19"/>
  <c r="K876" i="19" s="1"/>
  <c r="J875" i="19"/>
  <c r="I875" i="19"/>
  <c r="H875" i="19"/>
  <c r="G875" i="19"/>
  <c r="K875" i="19" s="1"/>
  <c r="J874" i="19"/>
  <c r="I874" i="19"/>
  <c r="H874" i="19"/>
  <c r="G874" i="19"/>
  <c r="K874" i="19" s="1"/>
  <c r="J873" i="19"/>
  <c r="I873" i="19"/>
  <c r="H873" i="19"/>
  <c r="G873" i="19"/>
  <c r="K873" i="19" s="1"/>
  <c r="J872" i="19"/>
  <c r="I872" i="19"/>
  <c r="H872" i="19"/>
  <c r="G872" i="19"/>
  <c r="K872" i="19" s="1"/>
  <c r="J871" i="19"/>
  <c r="I871" i="19"/>
  <c r="H871" i="19"/>
  <c r="G871" i="19"/>
  <c r="K871" i="19" s="1"/>
  <c r="J870" i="19"/>
  <c r="I870" i="19"/>
  <c r="H870" i="19"/>
  <c r="G870" i="19"/>
  <c r="K870" i="19" s="1"/>
  <c r="J869" i="19"/>
  <c r="I869" i="19"/>
  <c r="H869" i="19"/>
  <c r="G869" i="19"/>
  <c r="K869" i="19" s="1"/>
  <c r="J868" i="19"/>
  <c r="I868" i="19"/>
  <c r="H868" i="19"/>
  <c r="G868" i="19"/>
  <c r="K868" i="19" s="1"/>
  <c r="J867" i="19"/>
  <c r="I867" i="19"/>
  <c r="H867" i="19"/>
  <c r="G867" i="19"/>
  <c r="K867" i="19" s="1"/>
  <c r="J866" i="19"/>
  <c r="I866" i="19"/>
  <c r="H866" i="19"/>
  <c r="G866" i="19"/>
  <c r="K866" i="19" s="1"/>
  <c r="J865" i="19"/>
  <c r="I865" i="19"/>
  <c r="H865" i="19"/>
  <c r="G865" i="19"/>
  <c r="K865" i="19" s="1"/>
  <c r="J864" i="19"/>
  <c r="I864" i="19"/>
  <c r="H864" i="19"/>
  <c r="G864" i="19"/>
  <c r="K864" i="19" s="1"/>
  <c r="J863" i="19"/>
  <c r="I863" i="19"/>
  <c r="H863" i="19"/>
  <c r="G863" i="19"/>
  <c r="K863" i="19" s="1"/>
  <c r="J862" i="19"/>
  <c r="I862" i="19"/>
  <c r="H862" i="19"/>
  <c r="G862" i="19"/>
  <c r="K862" i="19" s="1"/>
  <c r="J861" i="19"/>
  <c r="I861" i="19"/>
  <c r="H861" i="19"/>
  <c r="G861" i="19"/>
  <c r="K861" i="19" s="1"/>
  <c r="J860" i="19"/>
  <c r="I860" i="19"/>
  <c r="H860" i="19"/>
  <c r="G860" i="19"/>
  <c r="K860" i="19" s="1"/>
  <c r="J859" i="19"/>
  <c r="I859" i="19"/>
  <c r="H859" i="19"/>
  <c r="G859" i="19"/>
  <c r="K859" i="19" s="1"/>
  <c r="J858" i="19"/>
  <c r="I858" i="19"/>
  <c r="H858" i="19"/>
  <c r="G858" i="19"/>
  <c r="K858" i="19" s="1"/>
  <c r="J857" i="19"/>
  <c r="I857" i="19"/>
  <c r="H857" i="19"/>
  <c r="G857" i="19"/>
  <c r="K857" i="19" s="1"/>
  <c r="J856" i="19"/>
  <c r="I856" i="19"/>
  <c r="H856" i="19"/>
  <c r="G856" i="19"/>
  <c r="K856" i="19" s="1"/>
  <c r="J855" i="19"/>
  <c r="I855" i="19"/>
  <c r="H855" i="19"/>
  <c r="G855" i="19"/>
  <c r="K855" i="19" s="1"/>
  <c r="J854" i="19"/>
  <c r="I854" i="19"/>
  <c r="H854" i="19"/>
  <c r="G854" i="19"/>
  <c r="K854" i="19" s="1"/>
  <c r="J853" i="19"/>
  <c r="I853" i="19"/>
  <c r="H853" i="19"/>
  <c r="G853" i="19"/>
  <c r="K853" i="19" s="1"/>
  <c r="J852" i="19"/>
  <c r="I852" i="19"/>
  <c r="H852" i="19"/>
  <c r="G852" i="19"/>
  <c r="K852" i="19" s="1"/>
  <c r="J851" i="19"/>
  <c r="I851" i="19"/>
  <c r="H851" i="19"/>
  <c r="G851" i="19"/>
  <c r="K851" i="19" s="1"/>
  <c r="J850" i="19"/>
  <c r="I850" i="19"/>
  <c r="H850" i="19"/>
  <c r="G850" i="19"/>
  <c r="K850" i="19" s="1"/>
  <c r="J849" i="19"/>
  <c r="I849" i="19"/>
  <c r="H849" i="19"/>
  <c r="G849" i="19"/>
  <c r="K849" i="19" s="1"/>
  <c r="J848" i="19"/>
  <c r="I848" i="19"/>
  <c r="H848" i="19"/>
  <c r="G848" i="19"/>
  <c r="K848" i="19" s="1"/>
  <c r="J847" i="19"/>
  <c r="I847" i="19"/>
  <c r="H847" i="19"/>
  <c r="G847" i="19"/>
  <c r="K847" i="19" s="1"/>
  <c r="J846" i="19"/>
  <c r="I846" i="19"/>
  <c r="H846" i="19"/>
  <c r="G846" i="19"/>
  <c r="K846" i="19" s="1"/>
  <c r="J845" i="19"/>
  <c r="I845" i="19"/>
  <c r="H845" i="19"/>
  <c r="G845" i="19"/>
  <c r="K845" i="19" s="1"/>
  <c r="J844" i="19"/>
  <c r="I844" i="19"/>
  <c r="H844" i="19"/>
  <c r="G844" i="19"/>
  <c r="K844" i="19" s="1"/>
  <c r="J843" i="19"/>
  <c r="I843" i="19"/>
  <c r="H843" i="19"/>
  <c r="G843" i="19"/>
  <c r="K843" i="19" s="1"/>
  <c r="J842" i="19"/>
  <c r="I842" i="19"/>
  <c r="H842" i="19"/>
  <c r="G842" i="19"/>
  <c r="K842" i="19" s="1"/>
  <c r="J841" i="19"/>
  <c r="I841" i="19"/>
  <c r="H841" i="19"/>
  <c r="G841" i="19"/>
  <c r="K841" i="19" s="1"/>
  <c r="J840" i="19"/>
  <c r="I840" i="19"/>
  <c r="H840" i="19"/>
  <c r="G840" i="19"/>
  <c r="K840" i="19" s="1"/>
  <c r="J839" i="19"/>
  <c r="I839" i="19"/>
  <c r="H839" i="19"/>
  <c r="G839" i="19"/>
  <c r="K839" i="19" s="1"/>
  <c r="J838" i="19"/>
  <c r="I838" i="19"/>
  <c r="H838" i="19"/>
  <c r="G838" i="19"/>
  <c r="K838" i="19" s="1"/>
  <c r="J837" i="19"/>
  <c r="I837" i="19"/>
  <c r="H837" i="19"/>
  <c r="G837" i="19"/>
  <c r="K837" i="19" s="1"/>
  <c r="J836" i="19"/>
  <c r="I836" i="19"/>
  <c r="H836" i="19"/>
  <c r="G836" i="19"/>
  <c r="K836" i="19" s="1"/>
  <c r="J835" i="19"/>
  <c r="I835" i="19"/>
  <c r="H835" i="19"/>
  <c r="G835" i="19"/>
  <c r="K835" i="19" s="1"/>
  <c r="J834" i="19"/>
  <c r="I834" i="19"/>
  <c r="H834" i="19"/>
  <c r="G834" i="19"/>
  <c r="K834" i="19" s="1"/>
  <c r="J833" i="19"/>
  <c r="I833" i="19"/>
  <c r="H833" i="19"/>
  <c r="G833" i="19"/>
  <c r="K833" i="19" s="1"/>
  <c r="J832" i="19"/>
  <c r="I832" i="19"/>
  <c r="H832" i="19"/>
  <c r="G832" i="19"/>
  <c r="K832" i="19" s="1"/>
  <c r="J831" i="19"/>
  <c r="I831" i="19"/>
  <c r="H831" i="19"/>
  <c r="G831" i="19"/>
  <c r="K831" i="19" s="1"/>
  <c r="J830" i="19"/>
  <c r="I830" i="19"/>
  <c r="H830" i="19"/>
  <c r="G830" i="19"/>
  <c r="K830" i="19" s="1"/>
  <c r="J829" i="19"/>
  <c r="I829" i="19"/>
  <c r="H829" i="19"/>
  <c r="G829" i="19"/>
  <c r="K829" i="19" s="1"/>
  <c r="J828" i="19"/>
  <c r="I828" i="19"/>
  <c r="H828" i="19"/>
  <c r="G828" i="19"/>
  <c r="K828" i="19" s="1"/>
  <c r="J827" i="19"/>
  <c r="I827" i="19"/>
  <c r="H827" i="19"/>
  <c r="G827" i="19"/>
  <c r="K827" i="19" s="1"/>
  <c r="J826" i="19"/>
  <c r="I826" i="19"/>
  <c r="H826" i="19"/>
  <c r="G826" i="19"/>
  <c r="K826" i="19" s="1"/>
  <c r="J825" i="19"/>
  <c r="I825" i="19"/>
  <c r="H825" i="19"/>
  <c r="G825" i="19"/>
  <c r="K825" i="19" s="1"/>
  <c r="J824" i="19"/>
  <c r="I824" i="19"/>
  <c r="H824" i="19"/>
  <c r="G824" i="19"/>
  <c r="K824" i="19" s="1"/>
  <c r="J823" i="19"/>
  <c r="I823" i="19"/>
  <c r="H823" i="19"/>
  <c r="G823" i="19"/>
  <c r="K823" i="19" s="1"/>
  <c r="J822" i="19"/>
  <c r="I822" i="19"/>
  <c r="H822" i="19"/>
  <c r="G822" i="19"/>
  <c r="K822" i="19" s="1"/>
  <c r="J821" i="19"/>
  <c r="I821" i="19"/>
  <c r="H821" i="19"/>
  <c r="G821" i="19"/>
  <c r="K821" i="19" s="1"/>
  <c r="J820" i="19"/>
  <c r="I820" i="19"/>
  <c r="H820" i="19"/>
  <c r="G820" i="19"/>
  <c r="K820" i="19" s="1"/>
  <c r="J819" i="19"/>
  <c r="I819" i="19"/>
  <c r="H819" i="19"/>
  <c r="G819" i="19"/>
  <c r="K819" i="19" s="1"/>
  <c r="J818" i="19"/>
  <c r="I818" i="19"/>
  <c r="H818" i="19"/>
  <c r="G818" i="19"/>
  <c r="K818" i="19" s="1"/>
  <c r="J817" i="19"/>
  <c r="I817" i="19"/>
  <c r="H817" i="19"/>
  <c r="G817" i="19"/>
  <c r="K817" i="19" s="1"/>
  <c r="J816" i="19"/>
  <c r="I816" i="19"/>
  <c r="H816" i="19"/>
  <c r="G816" i="19"/>
  <c r="K816" i="19" s="1"/>
  <c r="J815" i="19"/>
  <c r="I815" i="19"/>
  <c r="H815" i="19"/>
  <c r="G815" i="19"/>
  <c r="K815" i="19" s="1"/>
  <c r="J814" i="19"/>
  <c r="I814" i="19"/>
  <c r="H814" i="19"/>
  <c r="G814" i="19"/>
  <c r="K814" i="19" s="1"/>
  <c r="J813" i="19"/>
  <c r="I813" i="19"/>
  <c r="H813" i="19"/>
  <c r="G813" i="19"/>
  <c r="K813" i="19" s="1"/>
  <c r="J812" i="19"/>
  <c r="I812" i="19"/>
  <c r="H812" i="19"/>
  <c r="G812" i="19"/>
  <c r="K812" i="19" s="1"/>
  <c r="J811" i="19"/>
  <c r="I811" i="19"/>
  <c r="H811" i="19"/>
  <c r="G811" i="19"/>
  <c r="K811" i="19" s="1"/>
  <c r="J810" i="19"/>
  <c r="I810" i="19"/>
  <c r="H810" i="19"/>
  <c r="G810" i="19"/>
  <c r="K810" i="19" s="1"/>
  <c r="J809" i="19"/>
  <c r="I809" i="19"/>
  <c r="H809" i="19"/>
  <c r="G809" i="19"/>
  <c r="K809" i="19" s="1"/>
  <c r="J808" i="19"/>
  <c r="I808" i="19"/>
  <c r="H808" i="19"/>
  <c r="G808" i="19"/>
  <c r="K808" i="19" s="1"/>
  <c r="J807" i="19"/>
  <c r="I807" i="19"/>
  <c r="H807" i="19"/>
  <c r="G807" i="19"/>
  <c r="K807" i="19" s="1"/>
  <c r="J806" i="19"/>
  <c r="I806" i="19"/>
  <c r="H806" i="19"/>
  <c r="G806" i="19"/>
  <c r="K806" i="19" s="1"/>
  <c r="J805" i="19"/>
  <c r="I805" i="19"/>
  <c r="H805" i="19"/>
  <c r="G805" i="19"/>
  <c r="K805" i="19" s="1"/>
  <c r="J804" i="19"/>
  <c r="I804" i="19"/>
  <c r="H804" i="19"/>
  <c r="G804" i="19"/>
  <c r="K804" i="19" s="1"/>
  <c r="J803" i="19"/>
  <c r="I803" i="19"/>
  <c r="H803" i="19"/>
  <c r="G803" i="19"/>
  <c r="K803" i="19" s="1"/>
  <c r="J802" i="19"/>
  <c r="I802" i="19"/>
  <c r="H802" i="19"/>
  <c r="G802" i="19"/>
  <c r="K802" i="19" s="1"/>
  <c r="J801" i="19"/>
  <c r="I801" i="19"/>
  <c r="H801" i="19"/>
  <c r="G801" i="19"/>
  <c r="K801" i="19" s="1"/>
  <c r="J800" i="19"/>
  <c r="I800" i="19"/>
  <c r="H800" i="19"/>
  <c r="G800" i="19"/>
  <c r="K800" i="19" s="1"/>
  <c r="J799" i="19"/>
  <c r="I799" i="19"/>
  <c r="H799" i="19"/>
  <c r="G799" i="19"/>
  <c r="K799" i="19" s="1"/>
  <c r="J798" i="19"/>
  <c r="I798" i="19"/>
  <c r="H798" i="19"/>
  <c r="G798" i="19"/>
  <c r="K798" i="19" s="1"/>
  <c r="J797" i="19"/>
  <c r="I797" i="19"/>
  <c r="H797" i="19"/>
  <c r="G797" i="19"/>
  <c r="K797" i="19" s="1"/>
  <c r="J796" i="19"/>
  <c r="I796" i="19"/>
  <c r="H796" i="19"/>
  <c r="G796" i="19"/>
  <c r="K796" i="19" s="1"/>
  <c r="J795" i="19"/>
  <c r="I795" i="19"/>
  <c r="H795" i="19"/>
  <c r="G795" i="19"/>
  <c r="K795" i="19" s="1"/>
  <c r="J794" i="19"/>
  <c r="I794" i="19"/>
  <c r="H794" i="19"/>
  <c r="G794" i="19"/>
  <c r="K794" i="19" s="1"/>
  <c r="J793" i="19"/>
  <c r="I793" i="19"/>
  <c r="H793" i="19"/>
  <c r="G793" i="19"/>
  <c r="K793" i="19" s="1"/>
  <c r="J792" i="19"/>
  <c r="I792" i="19"/>
  <c r="H792" i="19"/>
  <c r="G792" i="19"/>
  <c r="K792" i="19" s="1"/>
  <c r="J791" i="19"/>
  <c r="I791" i="19"/>
  <c r="H791" i="19"/>
  <c r="G791" i="19"/>
  <c r="G906" i="19" s="1"/>
  <c r="H1417" i="12" l="1"/>
  <c r="L1417" i="12"/>
  <c r="L1416" i="12" s="1"/>
  <c r="K1417" i="12"/>
  <c r="K1416" i="12" s="1"/>
  <c r="J906" i="19"/>
  <c r="J926" i="19" s="1"/>
  <c r="H906" i="19"/>
  <c r="H926" i="19" s="1"/>
  <c r="I906" i="19"/>
  <c r="I926" i="19" s="1"/>
  <c r="G926" i="19"/>
  <c r="C926" i="19"/>
  <c r="K1431" i="12"/>
  <c r="K1430" i="12" s="1"/>
  <c r="K1428" i="12" s="1"/>
  <c r="K1510" i="12" s="1"/>
  <c r="L1431" i="12"/>
  <c r="L1430" i="12" s="1"/>
  <c r="L1428" i="12" s="1"/>
  <c r="L1514" i="12"/>
  <c r="K1434" i="12"/>
  <c r="K1511" i="12" s="1"/>
  <c r="H1434" i="12"/>
  <c r="H1511" i="12" s="1"/>
  <c r="L1488" i="12"/>
  <c r="I1488" i="12"/>
  <c r="I1512" i="12" s="1"/>
  <c r="I1434" i="12"/>
  <c r="I1511" i="12" s="1"/>
  <c r="L1434" i="12"/>
  <c r="I1510" i="12"/>
  <c r="H1510" i="12"/>
  <c r="H1488" i="12"/>
  <c r="H1512" i="12" s="1"/>
  <c r="K1488" i="12"/>
  <c r="K1512" i="12" s="1"/>
  <c r="K908" i="19"/>
  <c r="K924" i="19" s="1"/>
  <c r="K791" i="19"/>
  <c r="K906" i="19" s="1"/>
  <c r="H1416" i="12" l="1"/>
  <c r="I1416" i="12" s="1"/>
  <c r="I1417" i="12"/>
  <c r="K926" i="19"/>
  <c r="L1427" i="12"/>
  <c r="H1427" i="12"/>
  <c r="I1427" i="12" s="1"/>
  <c r="K1427" i="12"/>
  <c r="I1514" i="12"/>
  <c r="K1514" i="12"/>
  <c r="H1514" i="12"/>
  <c r="L1408" i="12" l="1"/>
  <c r="K1408" i="12"/>
  <c r="L1407" i="12"/>
  <c r="K1407" i="12"/>
  <c r="L1406" i="12"/>
  <c r="K1406" i="12"/>
  <c r="L1392" i="12"/>
  <c r="L1391" i="12" s="1"/>
  <c r="K1392" i="12"/>
  <c r="K1391" i="12" s="1"/>
  <c r="I1408" i="12"/>
  <c r="H1392" i="12"/>
  <c r="L1377" i="12"/>
  <c r="K1377" i="12"/>
  <c r="I1377" i="12"/>
  <c r="H1377" i="12"/>
  <c r="L1374" i="12"/>
  <c r="K1374" i="12"/>
  <c r="I1374" i="12"/>
  <c r="H1374" i="12"/>
  <c r="L1371" i="12"/>
  <c r="K1371" i="12"/>
  <c r="I1371" i="12"/>
  <c r="H1371" i="12"/>
  <c r="L1366" i="12"/>
  <c r="K1366" i="12"/>
  <c r="K1359" i="12" s="1"/>
  <c r="H1366" i="12"/>
  <c r="I1359" i="12"/>
  <c r="H1359" i="12"/>
  <c r="L1351" i="12"/>
  <c r="K1351" i="12"/>
  <c r="I1351" i="12"/>
  <c r="H1351" i="12"/>
  <c r="L1346" i="12"/>
  <c r="K1346" i="12"/>
  <c r="I1346" i="12"/>
  <c r="H1346" i="12"/>
  <c r="H1342" i="12"/>
  <c r="I1338" i="12"/>
  <c r="I1337" i="12" s="1"/>
  <c r="I1334" i="12" s="1"/>
  <c r="I1406" i="12" s="1"/>
  <c r="H1338" i="12"/>
  <c r="H1337" i="12" s="1"/>
  <c r="F2512" i="19"/>
  <c r="E2512" i="19"/>
  <c r="G2510" i="19"/>
  <c r="G2512" i="19" s="1"/>
  <c r="F2510" i="19"/>
  <c r="E2510" i="19"/>
  <c r="D2510" i="19"/>
  <c r="K2509" i="19"/>
  <c r="J2509" i="19"/>
  <c r="I2509" i="19"/>
  <c r="H2509" i="19"/>
  <c r="L2509" i="19" s="1"/>
  <c r="K2508" i="19"/>
  <c r="J2508" i="19"/>
  <c r="I2508" i="19"/>
  <c r="H2508" i="19"/>
  <c r="L2508" i="19" s="1"/>
  <c r="K2507" i="19"/>
  <c r="J2507" i="19"/>
  <c r="I2507" i="19"/>
  <c r="H2507" i="19"/>
  <c r="L2507" i="19" s="1"/>
  <c r="K2506" i="19"/>
  <c r="J2506" i="19"/>
  <c r="I2506" i="19"/>
  <c r="H2506" i="19"/>
  <c r="L2506" i="19" s="1"/>
  <c r="K2505" i="19"/>
  <c r="J2505" i="19"/>
  <c r="I2505" i="19"/>
  <c r="H2505" i="19"/>
  <c r="L2505" i="19" s="1"/>
  <c r="K2504" i="19"/>
  <c r="J2504" i="19"/>
  <c r="I2504" i="19"/>
  <c r="H2504" i="19"/>
  <c r="L2504" i="19" s="1"/>
  <c r="K2503" i="19"/>
  <c r="J2503" i="19"/>
  <c r="I2503" i="19"/>
  <c r="H2503" i="19"/>
  <c r="L2503" i="19" s="1"/>
  <c r="K2502" i="19"/>
  <c r="J2502" i="19"/>
  <c r="I2502" i="19"/>
  <c r="H2502" i="19"/>
  <c r="L2502" i="19" s="1"/>
  <c r="K2501" i="19"/>
  <c r="J2501" i="19"/>
  <c r="I2501" i="19"/>
  <c r="H2501" i="19"/>
  <c r="L2501" i="19" s="1"/>
  <c r="K2500" i="19"/>
  <c r="J2500" i="19"/>
  <c r="I2500" i="19"/>
  <c r="H2500" i="19"/>
  <c r="L2500" i="19" s="1"/>
  <c r="K2499" i="19"/>
  <c r="J2499" i="19"/>
  <c r="I2499" i="19"/>
  <c r="H2499" i="19"/>
  <c r="L2499" i="19" s="1"/>
  <c r="K2498" i="19"/>
  <c r="J2498" i="19"/>
  <c r="I2498" i="19"/>
  <c r="H2498" i="19"/>
  <c r="L2498" i="19" s="1"/>
  <c r="K2497" i="19"/>
  <c r="J2497" i="19"/>
  <c r="I2497" i="19"/>
  <c r="H2497" i="19"/>
  <c r="L2497" i="19" s="1"/>
  <c r="K2496" i="19"/>
  <c r="J2496" i="19"/>
  <c r="I2496" i="19"/>
  <c r="H2496" i="19"/>
  <c r="L2496" i="19" s="1"/>
  <c r="K2495" i="19"/>
  <c r="J2495" i="19"/>
  <c r="I2495" i="19"/>
  <c r="H2495" i="19"/>
  <c r="L2495" i="19" s="1"/>
  <c r="K2494" i="19"/>
  <c r="J2494" i="19"/>
  <c r="J2510" i="19" s="1"/>
  <c r="I2494" i="19"/>
  <c r="I2510" i="19" s="1"/>
  <c r="H2494" i="19"/>
  <c r="F2492" i="19"/>
  <c r="E2492" i="19"/>
  <c r="D2492" i="19"/>
  <c r="K2491" i="19"/>
  <c r="J2491" i="19"/>
  <c r="I2491" i="19"/>
  <c r="H2491" i="19"/>
  <c r="L2491" i="19" s="1"/>
  <c r="K2490" i="19"/>
  <c r="J2490" i="19"/>
  <c r="I2490" i="19"/>
  <c r="H2490" i="19"/>
  <c r="L2490" i="19" s="1"/>
  <c r="K2489" i="19"/>
  <c r="J2489" i="19"/>
  <c r="I2489" i="19"/>
  <c r="H2489" i="19"/>
  <c r="L2489" i="19" s="1"/>
  <c r="K2488" i="19"/>
  <c r="J2488" i="19"/>
  <c r="I2488" i="19"/>
  <c r="H2488" i="19"/>
  <c r="L2488" i="19" s="1"/>
  <c r="K2487" i="19"/>
  <c r="J2487" i="19"/>
  <c r="I2487" i="19"/>
  <c r="H2487" i="19"/>
  <c r="L2487" i="19" s="1"/>
  <c r="K2486" i="19"/>
  <c r="J2486" i="19"/>
  <c r="I2486" i="19"/>
  <c r="H2486" i="19"/>
  <c r="L2486" i="19" s="1"/>
  <c r="K2485" i="19"/>
  <c r="J2485" i="19"/>
  <c r="I2485" i="19"/>
  <c r="H2485" i="19"/>
  <c r="L2485" i="19" s="1"/>
  <c r="K2484" i="19"/>
  <c r="J2484" i="19"/>
  <c r="I2484" i="19"/>
  <c r="H2484" i="19"/>
  <c r="L2484" i="19" s="1"/>
  <c r="K2483" i="19"/>
  <c r="J2483" i="19"/>
  <c r="I2483" i="19"/>
  <c r="H2483" i="19"/>
  <c r="L2483" i="19" s="1"/>
  <c r="K2482" i="19"/>
  <c r="J2482" i="19"/>
  <c r="I2482" i="19"/>
  <c r="H2482" i="19"/>
  <c r="L2482" i="19" s="1"/>
  <c r="J2481" i="19"/>
  <c r="I2481" i="19"/>
  <c r="H2481" i="19"/>
  <c r="L2481" i="19" s="1"/>
  <c r="K2480" i="19"/>
  <c r="J2480" i="19"/>
  <c r="I2480" i="19"/>
  <c r="H2480" i="19"/>
  <c r="I1341" i="12" l="1"/>
  <c r="I1407" i="12" s="1"/>
  <c r="I1410" i="12" s="1"/>
  <c r="I2492" i="19"/>
  <c r="H2510" i="19"/>
  <c r="K2510" i="19"/>
  <c r="H2492" i="19"/>
  <c r="D2512" i="19"/>
  <c r="K2492" i="19"/>
  <c r="J2492" i="19"/>
  <c r="J2512" i="19" s="1"/>
  <c r="H1341" i="12"/>
  <c r="H1407" i="12" s="1"/>
  <c r="H1334" i="12"/>
  <c r="K1410" i="12"/>
  <c r="H1391" i="12"/>
  <c r="H1390" i="12" s="1"/>
  <c r="H1408" i="12" s="1"/>
  <c r="L1410" i="12"/>
  <c r="I2512" i="19"/>
  <c r="L2480" i="19"/>
  <c r="L2492" i="19" s="1"/>
  <c r="L2494" i="19"/>
  <c r="L2510" i="19" s="1"/>
  <c r="K2512" i="19" l="1"/>
  <c r="H2512" i="19"/>
  <c r="H1406" i="12"/>
  <c r="H1410" i="12" s="1"/>
  <c r="H507" i="19"/>
  <c r="F1990" i="19" l="1"/>
  <c r="F1983" i="19"/>
  <c r="J1989" i="19"/>
  <c r="I1989" i="19"/>
  <c r="H1989" i="19"/>
  <c r="G1989" i="19"/>
  <c r="K1989" i="19" s="1"/>
  <c r="J1988" i="19"/>
  <c r="I1988" i="19"/>
  <c r="H1988" i="19"/>
  <c r="G1988" i="19"/>
  <c r="K1988" i="19" s="1"/>
  <c r="J1987" i="19"/>
  <c r="I1987" i="19"/>
  <c r="H1987" i="19"/>
  <c r="G1987" i="19"/>
  <c r="K1987" i="19" s="1"/>
  <c r="J1986" i="19"/>
  <c r="I1986" i="19"/>
  <c r="H1986" i="19"/>
  <c r="G1986" i="19"/>
  <c r="K1986" i="19" s="1"/>
  <c r="J1980" i="19"/>
  <c r="I1980" i="19"/>
  <c r="H1980" i="19"/>
  <c r="G1980" i="19"/>
  <c r="K1980" i="19" s="1"/>
  <c r="J1979" i="19"/>
  <c r="I1979" i="19"/>
  <c r="H1979" i="19"/>
  <c r="G1979" i="19"/>
  <c r="K1979" i="19" s="1"/>
  <c r="J1977" i="19"/>
  <c r="I1977" i="19"/>
  <c r="H1977" i="19"/>
  <c r="G1977" i="19"/>
  <c r="K1977" i="19" s="1"/>
  <c r="J1975" i="19"/>
  <c r="I1975" i="19"/>
  <c r="H1975" i="19"/>
  <c r="G1975" i="19"/>
  <c r="K1975" i="19" s="1"/>
  <c r="J1974" i="19"/>
  <c r="I1974" i="19"/>
  <c r="H1974" i="19"/>
  <c r="G1974" i="19"/>
  <c r="K1974" i="19" s="1"/>
  <c r="J1973" i="19"/>
  <c r="I1973" i="19"/>
  <c r="H1973" i="19"/>
  <c r="G1973" i="19"/>
  <c r="K1973" i="19" s="1"/>
  <c r="J1972" i="19"/>
  <c r="I1972" i="19"/>
  <c r="H1972" i="19"/>
  <c r="G1972" i="19"/>
  <c r="K1972" i="19" s="1"/>
  <c r="J1971" i="19"/>
  <c r="I1971" i="19"/>
  <c r="H1971" i="19"/>
  <c r="G1971" i="19"/>
  <c r="K1971" i="19" s="1"/>
  <c r="J1970" i="19"/>
  <c r="I1970" i="19"/>
  <c r="H1970" i="19"/>
  <c r="G1970" i="19"/>
  <c r="K1970" i="19" s="1"/>
  <c r="J1968" i="19"/>
  <c r="I1968" i="19"/>
  <c r="H1968" i="19"/>
  <c r="G1968" i="19"/>
  <c r="K1968" i="19" s="1"/>
  <c r="J1967" i="19"/>
  <c r="I1967" i="19"/>
  <c r="H1967" i="19"/>
  <c r="G1967" i="19"/>
  <c r="K1967" i="19" s="1"/>
  <c r="J1965" i="19"/>
  <c r="I1965" i="19"/>
  <c r="H1965" i="19"/>
  <c r="G1965" i="19"/>
  <c r="K1965" i="19" s="1"/>
  <c r="J1963" i="19"/>
  <c r="I1963" i="19"/>
  <c r="H1963" i="19"/>
  <c r="G1963" i="19"/>
  <c r="K1963" i="19" s="1"/>
  <c r="J1964" i="19"/>
  <c r="I1964" i="19"/>
  <c r="H1964" i="19"/>
  <c r="G1964" i="19"/>
  <c r="K1964" i="19" s="1"/>
  <c r="J1962" i="19"/>
  <c r="I1962" i="19"/>
  <c r="H1962" i="19"/>
  <c r="G1962" i="19"/>
  <c r="K1962" i="19" s="1"/>
  <c r="J1960" i="19"/>
  <c r="I1960" i="19"/>
  <c r="H1960" i="19"/>
  <c r="G1960" i="19"/>
  <c r="K1960" i="19" s="1"/>
  <c r="J1959" i="19"/>
  <c r="I1959" i="19"/>
  <c r="H1959" i="19"/>
  <c r="G1959" i="19"/>
  <c r="K1959" i="19" s="1"/>
  <c r="J1956" i="19"/>
  <c r="I1956" i="19"/>
  <c r="H1956" i="19"/>
  <c r="G1956" i="19"/>
  <c r="K1956" i="19" s="1"/>
  <c r="J1955" i="19"/>
  <c r="I1955" i="19"/>
  <c r="H1955" i="19"/>
  <c r="G1955" i="19"/>
  <c r="K1955" i="19" s="1"/>
  <c r="J1954" i="19"/>
  <c r="I1954" i="19"/>
  <c r="H1954" i="19"/>
  <c r="G1954" i="19"/>
  <c r="K1954" i="19" s="1"/>
  <c r="J1953" i="19"/>
  <c r="I1953" i="19"/>
  <c r="H1953" i="19"/>
  <c r="G1953" i="19"/>
  <c r="K1953" i="19" s="1"/>
  <c r="J1952" i="19"/>
  <c r="I1952" i="19"/>
  <c r="H1952" i="19"/>
  <c r="G1952" i="19"/>
  <c r="K1952" i="19" s="1"/>
  <c r="J1951" i="19"/>
  <c r="I1951" i="19"/>
  <c r="H1951" i="19"/>
  <c r="G1951" i="19"/>
  <c r="K1951" i="19" s="1"/>
  <c r="J1950" i="19"/>
  <c r="I1950" i="19"/>
  <c r="H1950" i="19"/>
  <c r="G1950" i="19"/>
  <c r="K1950" i="19" s="1"/>
  <c r="J1949" i="19"/>
  <c r="I1949" i="19"/>
  <c r="H1949" i="19"/>
  <c r="G1949" i="19"/>
  <c r="K1949" i="19" s="1"/>
  <c r="J1946" i="19"/>
  <c r="I1946" i="19"/>
  <c r="H1946" i="19"/>
  <c r="G1946" i="19"/>
  <c r="K1946" i="19" s="1"/>
  <c r="J1947" i="19"/>
  <c r="I1947" i="19"/>
  <c r="H1947" i="19"/>
  <c r="G1947" i="19"/>
  <c r="K1947" i="19" s="1"/>
  <c r="J1945" i="19"/>
  <c r="I1945" i="19"/>
  <c r="H1945" i="19"/>
  <c r="G1945" i="19"/>
  <c r="K1945" i="19" s="1"/>
  <c r="J1944" i="19"/>
  <c r="I1944" i="19"/>
  <c r="H1944" i="19"/>
  <c r="G1944" i="19"/>
  <c r="K1944" i="19" s="1"/>
  <c r="J1941" i="19"/>
  <c r="I1941" i="19"/>
  <c r="H1941" i="19"/>
  <c r="G1941" i="19"/>
  <c r="K1941" i="19" s="1"/>
  <c r="J1940" i="19"/>
  <c r="I1940" i="19"/>
  <c r="H1940" i="19"/>
  <c r="G1940" i="19"/>
  <c r="K1940" i="19" s="1"/>
  <c r="J1939" i="19"/>
  <c r="I1939" i="19"/>
  <c r="H1939" i="19"/>
  <c r="G1939" i="19"/>
  <c r="K1939" i="19" s="1"/>
  <c r="J1938" i="19"/>
  <c r="I1938" i="19"/>
  <c r="H1938" i="19"/>
  <c r="G1938" i="19"/>
  <c r="K1938" i="19" s="1"/>
  <c r="J1937" i="19"/>
  <c r="I1937" i="19"/>
  <c r="H1937" i="19"/>
  <c r="G1937" i="19"/>
  <c r="K1937" i="19" s="1"/>
  <c r="J1932" i="19"/>
  <c r="I1932" i="19"/>
  <c r="H1932" i="19"/>
  <c r="G1932" i="19"/>
  <c r="K1932" i="19" s="1"/>
  <c r="J1931" i="19"/>
  <c r="I1931" i="19"/>
  <c r="H1931" i="19"/>
  <c r="G1931" i="19"/>
  <c r="K1931" i="19" s="1"/>
  <c r="J1926" i="19"/>
  <c r="I1926" i="19"/>
  <c r="H1926" i="19"/>
  <c r="G1926" i="19"/>
  <c r="K1926" i="19" s="1"/>
  <c r="J1924" i="19"/>
  <c r="I1924" i="19"/>
  <c r="H1924" i="19"/>
  <c r="G1924" i="19"/>
  <c r="K1924" i="19" s="1"/>
  <c r="J1920" i="19"/>
  <c r="I1920" i="19"/>
  <c r="H1920" i="19"/>
  <c r="G1920" i="19"/>
  <c r="K1920" i="19" s="1"/>
  <c r="G51" i="19" l="1"/>
  <c r="K51" i="19" s="1"/>
  <c r="I51" i="19"/>
  <c r="H51" i="19"/>
  <c r="C52" i="19"/>
  <c r="J51" i="19"/>
  <c r="G50" i="19"/>
  <c r="K50" i="19" s="1"/>
  <c r="I50" i="19"/>
  <c r="H50" i="19"/>
  <c r="J50" i="19"/>
  <c r="G49" i="19"/>
  <c r="K49" i="19" s="1"/>
  <c r="I49" i="19"/>
  <c r="H49" i="19"/>
  <c r="J49" i="19"/>
  <c r="G48" i="19"/>
  <c r="K48" i="19" s="1"/>
  <c r="I48" i="19"/>
  <c r="H48" i="19"/>
  <c r="J48" i="19"/>
  <c r="G47" i="19"/>
  <c r="K47" i="19" s="1"/>
  <c r="I47" i="19"/>
  <c r="H47" i="19"/>
  <c r="J47" i="19"/>
  <c r="G46" i="19"/>
  <c r="K46" i="19" s="1"/>
  <c r="I46" i="19"/>
  <c r="H46" i="19"/>
  <c r="J46" i="19"/>
  <c r="G45" i="19"/>
  <c r="K45" i="19" s="1"/>
  <c r="I45" i="19"/>
  <c r="H45" i="19"/>
  <c r="J45" i="19"/>
  <c r="G44" i="19"/>
  <c r="K44" i="19" s="1"/>
  <c r="I44" i="19"/>
  <c r="H44" i="19"/>
  <c r="J44" i="19"/>
  <c r="G43" i="19"/>
  <c r="K43" i="19" s="1"/>
  <c r="I43" i="19"/>
  <c r="H43" i="19"/>
  <c r="J43" i="19"/>
  <c r="G42" i="19"/>
  <c r="K42" i="19" s="1"/>
  <c r="I42" i="19"/>
  <c r="H42" i="19"/>
  <c r="J42" i="19"/>
  <c r="G41" i="19"/>
  <c r="K41" i="19" s="1"/>
  <c r="I41" i="19"/>
  <c r="H41" i="19"/>
  <c r="J41" i="19"/>
  <c r="G40" i="19"/>
  <c r="K40" i="19" s="1"/>
  <c r="I40" i="19"/>
  <c r="H40" i="19"/>
  <c r="J40" i="19"/>
  <c r="G39" i="19"/>
  <c r="K39" i="19" s="1"/>
  <c r="I39" i="19"/>
  <c r="H39" i="19"/>
  <c r="J39" i="19"/>
  <c r="G38" i="19"/>
  <c r="K38" i="19" s="1"/>
  <c r="I38" i="19"/>
  <c r="H38" i="19"/>
  <c r="J38" i="19"/>
  <c r="G37" i="19"/>
  <c r="K37" i="19" s="1"/>
  <c r="I37" i="19"/>
  <c r="H37" i="19"/>
  <c r="J37" i="19"/>
  <c r="G36" i="19"/>
  <c r="K36" i="19" s="1"/>
  <c r="I36" i="19"/>
  <c r="H36" i="19"/>
  <c r="J36" i="19"/>
  <c r="G35" i="19"/>
  <c r="K35" i="19" s="1"/>
  <c r="I35" i="19"/>
  <c r="H35" i="19"/>
  <c r="J35" i="19"/>
  <c r="G34" i="19"/>
  <c r="K34" i="19" s="1"/>
  <c r="I34" i="19"/>
  <c r="H34" i="19"/>
  <c r="J34" i="19"/>
  <c r="G33" i="19"/>
  <c r="K33" i="19" s="1"/>
  <c r="I33" i="19"/>
  <c r="G32" i="19"/>
  <c r="K32" i="19" s="1"/>
  <c r="I32" i="19"/>
  <c r="H33" i="19" l="1"/>
  <c r="J33" i="19"/>
  <c r="H32" i="19"/>
  <c r="J32" i="19"/>
  <c r="G31" i="19"/>
  <c r="K31" i="19" s="1"/>
  <c r="I31" i="19"/>
  <c r="H31" i="19"/>
  <c r="J31" i="19"/>
  <c r="G30" i="19"/>
  <c r="K30" i="19" s="1"/>
  <c r="I30" i="19"/>
  <c r="H30" i="19"/>
  <c r="J30" i="19"/>
  <c r="G29" i="19"/>
  <c r="K29" i="19" s="1"/>
  <c r="I29" i="19"/>
  <c r="H29" i="19"/>
  <c r="J29" i="19"/>
  <c r="G28" i="19"/>
  <c r="K28" i="19" s="1"/>
  <c r="I28" i="19"/>
  <c r="H28" i="19"/>
  <c r="J28" i="19"/>
  <c r="G27" i="19"/>
  <c r="K27" i="19" s="1"/>
  <c r="I27" i="19"/>
  <c r="H27" i="19"/>
  <c r="J27" i="19"/>
  <c r="G26" i="19"/>
  <c r="K26" i="19" s="1"/>
  <c r="I26" i="19"/>
  <c r="H26" i="19"/>
  <c r="J26" i="19"/>
  <c r="G25" i="19"/>
  <c r="K25" i="19" s="1"/>
  <c r="I25" i="19"/>
  <c r="H25" i="19"/>
  <c r="J25" i="19"/>
  <c r="G24" i="19"/>
  <c r="K24" i="19" s="1"/>
  <c r="I24" i="19"/>
  <c r="H24" i="19"/>
  <c r="J24" i="19"/>
  <c r="G23" i="19"/>
  <c r="K23" i="19" s="1"/>
  <c r="I23" i="19"/>
  <c r="H23" i="19"/>
  <c r="J23" i="19"/>
  <c r="H102" i="12" l="1"/>
  <c r="I102" i="12" s="1"/>
  <c r="I101" i="12" s="1"/>
  <c r="H98" i="12"/>
  <c r="I98" i="12" s="1"/>
  <c r="I97" i="12" s="1"/>
  <c r="H14" i="12"/>
  <c r="I79" i="12" l="1"/>
  <c r="C738" i="19"/>
  <c r="D738" i="19"/>
  <c r="E738" i="19"/>
  <c r="J737" i="19"/>
  <c r="I737" i="19"/>
  <c r="H737" i="19"/>
  <c r="G737" i="19"/>
  <c r="K737" i="19" s="1"/>
  <c r="J736" i="19"/>
  <c r="I736" i="19"/>
  <c r="H736" i="19"/>
  <c r="G736" i="19"/>
  <c r="K736" i="19" s="1"/>
  <c r="J735" i="19"/>
  <c r="I735" i="19"/>
  <c r="H735" i="19"/>
  <c r="G735" i="19"/>
  <c r="K735" i="19" s="1"/>
  <c r="J734" i="19"/>
  <c r="I734" i="19"/>
  <c r="H734" i="19"/>
  <c r="G734" i="19"/>
  <c r="K734" i="19" s="1"/>
  <c r="J733" i="19"/>
  <c r="I733" i="19"/>
  <c r="H733" i="19"/>
  <c r="G733" i="19"/>
  <c r="K733" i="19" s="1"/>
  <c r="J732" i="19"/>
  <c r="I732" i="19"/>
  <c r="H732" i="19"/>
  <c r="G732" i="19"/>
  <c r="K732" i="19" s="1"/>
  <c r="J731" i="19"/>
  <c r="I731" i="19"/>
  <c r="H731" i="19"/>
  <c r="G731" i="19"/>
  <c r="K731" i="19" s="1"/>
  <c r="J730" i="19"/>
  <c r="I730" i="19"/>
  <c r="H730" i="19"/>
  <c r="G730" i="19"/>
  <c r="K730" i="19" s="1"/>
  <c r="J729" i="19"/>
  <c r="I729" i="19"/>
  <c r="H729" i="19"/>
  <c r="G729" i="19"/>
  <c r="K729" i="19" s="1"/>
  <c r="J728" i="19"/>
  <c r="I728" i="19"/>
  <c r="H728" i="19"/>
  <c r="G728" i="19"/>
  <c r="K728" i="19" s="1"/>
  <c r="G740" i="19"/>
  <c r="K740" i="19" s="1"/>
  <c r="H740" i="19"/>
  <c r="I740" i="19"/>
  <c r="J740" i="19"/>
  <c r="J727" i="19"/>
  <c r="I727" i="19"/>
  <c r="I738" i="19" s="1"/>
  <c r="H727" i="19"/>
  <c r="G727" i="19"/>
  <c r="K727" i="19" s="1"/>
  <c r="G741" i="19"/>
  <c r="K741" i="19" s="1"/>
  <c r="H741" i="19"/>
  <c r="I741" i="19"/>
  <c r="J741" i="19"/>
  <c r="G742" i="19"/>
  <c r="K742" i="19" s="1"/>
  <c r="H742" i="19"/>
  <c r="I742" i="19"/>
  <c r="J742" i="19"/>
  <c r="G743" i="19"/>
  <c r="K743" i="19" s="1"/>
  <c r="H743" i="19"/>
  <c r="I743" i="19"/>
  <c r="J743" i="19"/>
  <c r="G744" i="19"/>
  <c r="K744" i="19" s="1"/>
  <c r="H744" i="19"/>
  <c r="I744" i="19"/>
  <c r="J744" i="19"/>
  <c r="H738" i="19" l="1"/>
  <c r="K738" i="19"/>
  <c r="G738" i="19"/>
  <c r="J738" i="19"/>
  <c r="I1903" i="12" l="1"/>
  <c r="I1900" i="12"/>
  <c r="I1891" i="12"/>
  <c r="I1883" i="12"/>
  <c r="I1879" i="12"/>
  <c r="I1908" i="12"/>
  <c r="I1898" i="12"/>
  <c r="I1876" i="12"/>
  <c r="I1875" i="12" l="1"/>
  <c r="I1317" i="12" l="1"/>
  <c r="I1316" i="12" s="1"/>
  <c r="I1307" i="12"/>
  <c r="I1305" i="12"/>
  <c r="I1301" i="12"/>
  <c r="I1297" i="12"/>
  <c r="I1294" i="12"/>
  <c r="I1291" i="12"/>
  <c r="I1286" i="12"/>
  <c r="I1283" i="12"/>
  <c r="I1278" i="12"/>
  <c r="H1269" i="12"/>
  <c r="H1268" i="12" s="1"/>
  <c r="H1266" i="12" s="1"/>
  <c r="H1323" i="12" s="1"/>
  <c r="K1317" i="12"/>
  <c r="K1316" i="12" s="1"/>
  <c r="K1307" i="12"/>
  <c r="K1305" i="12"/>
  <c r="K1301" i="12"/>
  <c r="K1297" i="12"/>
  <c r="K1294" i="12"/>
  <c r="K1291" i="12"/>
  <c r="K1286" i="12"/>
  <c r="K1283" i="12"/>
  <c r="K1278" i="12"/>
  <c r="H1653" i="12" l="1"/>
  <c r="H1664" i="12"/>
  <c r="H1670" i="12"/>
  <c r="K1712" i="12"/>
  <c r="K1711" i="12" s="1"/>
  <c r="K1703" i="12"/>
  <c r="K1702" i="12" s="1"/>
  <c r="K1698" i="12"/>
  <c r="K1697" i="12" s="1"/>
  <c r="K1674" i="12"/>
  <c r="K1667" i="12"/>
  <c r="K1663" i="12"/>
  <c r="K1662" i="12" s="1"/>
  <c r="K1661" i="12"/>
  <c r="K1658" i="12"/>
  <c r="K1657" i="12"/>
  <c r="K1656" i="12"/>
  <c r="K1655" i="12"/>
  <c r="K1654" i="12"/>
  <c r="K1652" i="12"/>
  <c r="K1651" i="12"/>
  <c r="K1650" i="12"/>
  <c r="K1648" i="12"/>
  <c r="K1645" i="12"/>
  <c r="K1643" i="12"/>
  <c r="K1642" i="12"/>
  <c r="K1641" i="12"/>
  <c r="I2314" i="12"/>
  <c r="I2311" i="12"/>
  <c r="I2307" i="12"/>
  <c r="I2302" i="12"/>
  <c r="I2299" i="12"/>
  <c r="I2291" i="12"/>
  <c r="I2280" i="12"/>
  <c r="I2271" i="12"/>
  <c r="H2311" i="12"/>
  <c r="H2307" i="12"/>
  <c r="H2302" i="12"/>
  <c r="H2291" i="12"/>
  <c r="H2280" i="12"/>
  <c r="H2271" i="12"/>
  <c r="K2264" i="12"/>
  <c r="K2263" i="12"/>
  <c r="K2260" i="12"/>
  <c r="K2314" i="12"/>
  <c r="K2311" i="12"/>
  <c r="K2307" i="12"/>
  <c r="K2302" i="12"/>
  <c r="K2299" i="12"/>
  <c r="K2291" i="12"/>
  <c r="K2280" i="12"/>
  <c r="K2271" i="12"/>
  <c r="I1855" i="12"/>
  <c r="I1854" i="12" s="1"/>
  <c r="I1850" i="12"/>
  <c r="I1849" i="12" s="1"/>
  <c r="I1830" i="12"/>
  <c r="I1828" i="12"/>
  <c r="I1824" i="12"/>
  <c r="I1821" i="12"/>
  <c r="I1818" i="12"/>
  <c r="I1957" i="12"/>
  <c r="I1953" i="12" s="1"/>
  <c r="I585" i="12"/>
  <c r="I584" i="12" s="1"/>
  <c r="I583" i="12" s="1"/>
  <c r="I581" i="12"/>
  <c r="I577" i="12"/>
  <c r="K1644" i="12" l="1"/>
  <c r="K1649" i="12"/>
  <c r="K2262" i="12"/>
  <c r="K2261" i="12" s="1"/>
  <c r="K2259" i="12" s="1"/>
  <c r="I1966" i="12"/>
  <c r="I1968" i="12" s="1"/>
  <c r="I2390" i="12"/>
  <c r="I2388" i="12"/>
  <c r="I2384" i="12"/>
  <c r="I2381" i="12"/>
  <c r="I2378" i="12"/>
  <c r="I2376" i="12"/>
  <c r="I2369" i="12"/>
  <c r="I2365" i="12"/>
  <c r="I2361" i="12"/>
  <c r="I2358" i="12"/>
  <c r="I844" i="12"/>
  <c r="I843" i="12" s="1"/>
  <c r="I836" i="12"/>
  <c r="I834" i="12"/>
  <c r="I830" i="12"/>
  <c r="K783" i="12"/>
  <c r="K782" i="12" s="1"/>
  <c r="K781" i="12" s="1"/>
  <c r="K752" i="12"/>
  <c r="K703" i="12"/>
  <c r="K702" i="12" s="1"/>
  <c r="K701" i="12" s="1"/>
  <c r="I702" i="12"/>
  <c r="I701" i="12" s="1"/>
  <c r="I700" i="12" s="1"/>
  <c r="I707" i="12" s="1"/>
  <c r="K659" i="12"/>
  <c r="K668" i="12"/>
  <c r="I668" i="12"/>
  <c r="I667" i="12" s="1"/>
  <c r="H668" i="12"/>
  <c r="H667" i="12" s="1"/>
  <c r="I2142" i="12"/>
  <c r="I2136" i="12"/>
  <c r="I2134" i="12"/>
  <c r="I2132" i="12"/>
  <c r="I2126" i="12"/>
  <c r="I2120" i="12"/>
  <c r="I2116" i="12"/>
  <c r="I2113" i="12"/>
  <c r="I573" i="12"/>
  <c r="H10" i="12"/>
  <c r="H9" i="12" s="1"/>
  <c r="H7" i="12" s="1"/>
  <c r="H19" i="12"/>
  <c r="I19" i="12" s="1"/>
  <c r="H26" i="12"/>
  <c r="I26" i="12" s="1"/>
  <c r="H35" i="12"/>
  <c r="I35" i="12" s="1"/>
  <c r="H42" i="12"/>
  <c r="I42" i="12" s="1"/>
  <c r="H45" i="12"/>
  <c r="I45" i="12" s="1"/>
  <c r="H53" i="12"/>
  <c r="I53" i="12" s="1"/>
  <c r="H56" i="12"/>
  <c r="I56" i="12" s="1"/>
  <c r="H58" i="12"/>
  <c r="I58" i="12" s="1"/>
  <c r="H76" i="12"/>
  <c r="H81" i="12"/>
  <c r="H80" i="12" s="1"/>
  <c r="H97" i="12"/>
  <c r="K310" i="12"/>
  <c r="I251" i="12"/>
  <c r="K251" i="12"/>
  <c r="L251" i="12"/>
  <c r="H259" i="12"/>
  <c r="I259" i="12"/>
  <c r="K259" i="12"/>
  <c r="L259" i="12"/>
  <c r="I265" i="12"/>
  <c r="K265" i="12"/>
  <c r="L265" i="12"/>
  <c r="H265" i="12"/>
  <c r="H267" i="12"/>
  <c r="I267" i="12"/>
  <c r="K267" i="12"/>
  <c r="L267" i="12"/>
  <c r="H269" i="12"/>
  <c r="I269" i="12"/>
  <c r="K269" i="12"/>
  <c r="L269" i="12"/>
  <c r="I272" i="12"/>
  <c r="K272" i="12"/>
  <c r="L272" i="12"/>
  <c r="H272" i="12"/>
  <c r="H284" i="12"/>
  <c r="K284" i="12"/>
  <c r="K283" i="12" s="1"/>
  <c r="L284" i="12"/>
  <c r="L283" i="12" s="1"/>
  <c r="K295" i="12"/>
  <c r="K294" i="12" s="1"/>
  <c r="L295" i="12"/>
  <c r="L294" i="12" s="1"/>
  <c r="H295" i="12"/>
  <c r="H298" i="12"/>
  <c r="K298" i="12"/>
  <c r="K297" i="12" s="1"/>
  <c r="L298" i="12"/>
  <c r="L297" i="12" s="1"/>
  <c r="H304" i="12"/>
  <c r="K304" i="12"/>
  <c r="K303" i="12" s="1"/>
  <c r="L304" i="12"/>
  <c r="L303" i="12" s="1"/>
  <c r="H395" i="12"/>
  <c r="I395" i="12"/>
  <c r="I394" i="12" s="1"/>
  <c r="I393" i="12" s="1"/>
  <c r="K395" i="12"/>
  <c r="K394" i="12" s="1"/>
  <c r="K393" i="12" s="1"/>
  <c r="L395" i="12"/>
  <c r="L394" i="12" s="1"/>
  <c r="L393" i="12" s="1"/>
  <c r="K402" i="12"/>
  <c r="K401" i="12" s="1"/>
  <c r="K398" i="12" s="1"/>
  <c r="K480" i="12" s="1"/>
  <c r="L402" i="12"/>
  <c r="L401" i="12" s="1"/>
  <c r="L398" i="12" s="1"/>
  <c r="H406" i="12"/>
  <c r="I406" i="12"/>
  <c r="L406" i="12"/>
  <c r="H409" i="12"/>
  <c r="L409" i="12"/>
  <c r="H411" i="12"/>
  <c r="L411" i="12"/>
  <c r="H417" i="12"/>
  <c r="L417" i="12"/>
  <c r="H422" i="12"/>
  <c r="L422" i="12"/>
  <c r="H424" i="12"/>
  <c r="L424" i="12"/>
  <c r="H428" i="12"/>
  <c r="L428" i="12"/>
  <c r="H430" i="12"/>
  <c r="L430" i="12"/>
  <c r="H432" i="12"/>
  <c r="L432" i="12"/>
  <c r="H446" i="12"/>
  <c r="L446" i="12"/>
  <c r="L445" i="12" s="1"/>
  <c r="H451" i="12"/>
  <c r="L451" i="12"/>
  <c r="L450" i="12" s="1"/>
  <c r="H460" i="12"/>
  <c r="L460" i="12"/>
  <c r="L459" i="12" s="1"/>
  <c r="H469" i="12"/>
  <c r="L469" i="12"/>
  <c r="L468" i="12" s="1"/>
  <c r="H473" i="12"/>
  <c r="L473" i="12"/>
  <c r="L472" i="12" s="1"/>
  <c r="K527" i="12"/>
  <c r="K526" i="12" s="1"/>
  <c r="K524" i="12" s="1"/>
  <c r="L527" i="12"/>
  <c r="L526" i="12" s="1"/>
  <c r="L524" i="12" s="1"/>
  <c r="H531" i="12"/>
  <c r="I531" i="12"/>
  <c r="K531" i="12"/>
  <c r="L531" i="12"/>
  <c r="H536" i="12"/>
  <c r="I536" i="12"/>
  <c r="K536" i="12"/>
  <c r="L536" i="12"/>
  <c r="H540" i="12"/>
  <c r="I540" i="12"/>
  <c r="K540" i="12"/>
  <c r="L540" i="12"/>
  <c r="H547" i="12"/>
  <c r="I547" i="12"/>
  <c r="K547" i="12"/>
  <c r="L547" i="12"/>
  <c r="H553" i="12"/>
  <c r="I553" i="12"/>
  <c r="K553" i="12"/>
  <c r="L553" i="12"/>
  <c r="K569" i="12"/>
  <c r="K568" i="12" s="1"/>
  <c r="K566" i="12" s="1"/>
  <c r="L569" i="12"/>
  <c r="L568" i="12" s="1"/>
  <c r="L566" i="12" s="1"/>
  <c r="H573" i="12"/>
  <c r="K573" i="12"/>
  <c r="L573" i="12"/>
  <c r="H577" i="12"/>
  <c r="K577" i="12"/>
  <c r="L577" i="12"/>
  <c r="H581" i="12"/>
  <c r="H585" i="12"/>
  <c r="H584" i="12" s="1"/>
  <c r="H583" i="12" s="1"/>
  <c r="I594" i="12" s="1"/>
  <c r="K585" i="12"/>
  <c r="K584" i="12" s="1"/>
  <c r="K583" i="12" s="1"/>
  <c r="L585" i="12"/>
  <c r="L584" i="12" s="1"/>
  <c r="L583" i="12" s="1"/>
  <c r="L594" i="12" s="1"/>
  <c r="H610" i="12"/>
  <c r="K610" i="12"/>
  <c r="L610" i="12"/>
  <c r="H613" i="12"/>
  <c r="K613" i="12"/>
  <c r="L613" i="12"/>
  <c r="H618" i="12"/>
  <c r="K618" i="12"/>
  <c r="L618" i="12"/>
  <c r="H621" i="12"/>
  <c r="K621" i="12"/>
  <c r="L621" i="12"/>
  <c r="H626" i="12"/>
  <c r="I626" i="12"/>
  <c r="I625" i="12" s="1"/>
  <c r="I624" i="12" s="1"/>
  <c r="K626" i="12"/>
  <c r="K625" i="12" s="1"/>
  <c r="K624" i="12" s="1"/>
  <c r="L626" i="12"/>
  <c r="L625" i="12" s="1"/>
  <c r="L624" i="12" s="1"/>
  <c r="L637" i="12" s="1"/>
  <c r="H649" i="12"/>
  <c r="H648" i="12" s="1"/>
  <c r="H651" i="12"/>
  <c r="I651" i="12"/>
  <c r="L651" i="12"/>
  <c r="H655" i="12"/>
  <c r="I655" i="12"/>
  <c r="L655" i="12"/>
  <c r="H657" i="12"/>
  <c r="I657" i="12"/>
  <c r="K657" i="12"/>
  <c r="K650" i="12" s="1"/>
  <c r="K649" i="12" s="1"/>
  <c r="K648" i="12" s="1"/>
  <c r="L657" i="12"/>
  <c r="I661" i="12"/>
  <c r="H664" i="12"/>
  <c r="H663" i="12" s="1"/>
  <c r="L663" i="12"/>
  <c r="I665" i="12"/>
  <c r="I666" i="12"/>
  <c r="I719" i="12"/>
  <c r="I724" i="12"/>
  <c r="I730" i="12"/>
  <c r="I735" i="12"/>
  <c r="I737" i="12"/>
  <c r="I741" i="12"/>
  <c r="I743" i="12"/>
  <c r="I751" i="12"/>
  <c r="I750" i="12" s="1"/>
  <c r="I768" i="12"/>
  <c r="I772" i="12"/>
  <c r="I774" i="12"/>
  <c r="I782" i="12"/>
  <c r="I781" i="12" s="1"/>
  <c r="K860" i="12"/>
  <c r="K859" i="12" s="1"/>
  <c r="K858" i="12" s="1"/>
  <c r="K857" i="12" s="1"/>
  <c r="I860" i="12"/>
  <c r="I859" i="12" s="1"/>
  <c r="I858" i="12" s="1"/>
  <c r="I857" i="12" s="1"/>
  <c r="L860" i="12"/>
  <c r="L859" i="12" s="1"/>
  <c r="L858" i="12" s="1"/>
  <c r="L857" i="12" s="1"/>
  <c r="L864" i="12"/>
  <c r="L863" i="12" s="1"/>
  <c r="L868" i="12"/>
  <c r="L867" i="12" s="1"/>
  <c r="K872" i="12"/>
  <c r="L872" i="12"/>
  <c r="K875" i="12"/>
  <c r="L875" i="12"/>
  <c r="K882" i="12"/>
  <c r="L882" i="12"/>
  <c r="K888" i="12"/>
  <c r="L888" i="12"/>
  <c r="K893" i="12"/>
  <c r="L893" i="12"/>
  <c r="K896" i="12"/>
  <c r="L896" i="12"/>
  <c r="K898" i="12"/>
  <c r="L898" i="12"/>
  <c r="K901" i="12"/>
  <c r="L901" i="12"/>
  <c r="K903" i="12"/>
  <c r="L903" i="12"/>
  <c r="I929" i="12"/>
  <c r="I928" i="12" s="1"/>
  <c r="I923" i="12" s="1"/>
  <c r="I936" i="12"/>
  <c r="I935" i="12" s="1"/>
  <c r="I1011" i="12" s="1"/>
  <c r="I1015" i="12" s="1"/>
  <c r="I941" i="12"/>
  <c r="I940" i="12" s="1"/>
  <c r="I939" i="12" s="1"/>
  <c r="I942" i="12"/>
  <c r="I943" i="12"/>
  <c r="I947" i="12"/>
  <c r="I953" i="12"/>
  <c r="I956" i="12"/>
  <c r="I962" i="12"/>
  <c r="I969" i="12"/>
  <c r="I976" i="12"/>
  <c r="I978" i="12"/>
  <c r="I981" i="12"/>
  <c r="I983" i="12"/>
  <c r="I986" i="12"/>
  <c r="I989" i="12"/>
  <c r="I997" i="12"/>
  <c r="I1000" i="12"/>
  <c r="I1004" i="12"/>
  <c r="I1014" i="12"/>
  <c r="K1024" i="12"/>
  <c r="K1023" i="12" s="1"/>
  <c r="K1021" i="12" s="1"/>
  <c r="L1024" i="12"/>
  <c r="L1023" i="12" s="1"/>
  <c r="L1021" i="12" s="1"/>
  <c r="H1028" i="12"/>
  <c r="I1028" i="12"/>
  <c r="K1028" i="12"/>
  <c r="L1028" i="12"/>
  <c r="H1031" i="12"/>
  <c r="I1031" i="12"/>
  <c r="K1031" i="12"/>
  <c r="L1031" i="12"/>
  <c r="I1034" i="12"/>
  <c r="K1034" i="12"/>
  <c r="L1034" i="12"/>
  <c r="H1041" i="12"/>
  <c r="I1041" i="12"/>
  <c r="K1041" i="12"/>
  <c r="L1041" i="12"/>
  <c r="H1047" i="12"/>
  <c r="I1047" i="12"/>
  <c r="K1047" i="12"/>
  <c r="L1047" i="12"/>
  <c r="H1050" i="12"/>
  <c r="I1050" i="12"/>
  <c r="K1050" i="12"/>
  <c r="L1050" i="12"/>
  <c r="H1059" i="12"/>
  <c r="H1058" i="12" s="1"/>
  <c r="H1057" i="12" s="1"/>
  <c r="I1059" i="12"/>
  <c r="I1058" i="12" s="1"/>
  <c r="I1057" i="12" s="1"/>
  <c r="K1059" i="12"/>
  <c r="K1058" i="12" s="1"/>
  <c r="K1057" i="12" s="1"/>
  <c r="L1059" i="12"/>
  <c r="L1058" i="12" s="1"/>
  <c r="L1057" i="12" s="1"/>
  <c r="H1090" i="12"/>
  <c r="I1090" i="12"/>
  <c r="K1090" i="12"/>
  <c r="L1090" i="12"/>
  <c r="H1093" i="12"/>
  <c r="I1093" i="12"/>
  <c r="K1093" i="12"/>
  <c r="L1093" i="12"/>
  <c r="H1096" i="12"/>
  <c r="I1096" i="12"/>
  <c r="K1096" i="12"/>
  <c r="L1096" i="12"/>
  <c r="H1102" i="12"/>
  <c r="I1102" i="12"/>
  <c r="K1102" i="12"/>
  <c r="L1102" i="12"/>
  <c r="H1107" i="12"/>
  <c r="I1107" i="12"/>
  <c r="K1107" i="12"/>
  <c r="L1107" i="12"/>
  <c r="H1109" i="12"/>
  <c r="I1109" i="12"/>
  <c r="K1109" i="12"/>
  <c r="L1109" i="12"/>
  <c r="H1112" i="12"/>
  <c r="I1112" i="12"/>
  <c r="K1112" i="12"/>
  <c r="L1112" i="12"/>
  <c r="H1114" i="12"/>
  <c r="I1114" i="12"/>
  <c r="K1114" i="12"/>
  <c r="L1114" i="12"/>
  <c r="K1137" i="12"/>
  <c r="K1136" i="12" s="1"/>
  <c r="K1134" i="12" s="1"/>
  <c r="L1137" i="12"/>
  <c r="L1136" i="12" s="1"/>
  <c r="L1134" i="12" s="1"/>
  <c r="K1141" i="12"/>
  <c r="L1141" i="12"/>
  <c r="H1145" i="12"/>
  <c r="I1145" i="12"/>
  <c r="K1145" i="12"/>
  <c r="L1145" i="12"/>
  <c r="H1149" i="12"/>
  <c r="I1149" i="12"/>
  <c r="K1149" i="12"/>
  <c r="L1149" i="12"/>
  <c r="H1152" i="12"/>
  <c r="I1152" i="12"/>
  <c r="K1152" i="12"/>
  <c r="L1152" i="12"/>
  <c r="H1156" i="12"/>
  <c r="I1156" i="12"/>
  <c r="K1156" i="12"/>
  <c r="L1156" i="12"/>
  <c r="H1158" i="12"/>
  <c r="I1158" i="12"/>
  <c r="K1158" i="12"/>
  <c r="L1158" i="12"/>
  <c r="H1160" i="12"/>
  <c r="I1160" i="12"/>
  <c r="K1160" i="12"/>
  <c r="L1160" i="12"/>
  <c r="K1269" i="12"/>
  <c r="K1268" i="12" s="1"/>
  <c r="K1266" i="12" s="1"/>
  <c r="L1269" i="12"/>
  <c r="L1268" i="12" s="1"/>
  <c r="L1266" i="12" s="1"/>
  <c r="H1273" i="12"/>
  <c r="I1273" i="12"/>
  <c r="K1273" i="12"/>
  <c r="L1273" i="12"/>
  <c r="H1278" i="12"/>
  <c r="L1278" i="12"/>
  <c r="H1283" i="12"/>
  <c r="L1283" i="12"/>
  <c r="H1286" i="12"/>
  <c r="L1286" i="12"/>
  <c r="H1291" i="12"/>
  <c r="L1291" i="12"/>
  <c r="H1294" i="12"/>
  <c r="L1294" i="12"/>
  <c r="H1297" i="12"/>
  <c r="L1297" i="12"/>
  <c r="H1301" i="12"/>
  <c r="L1301" i="12"/>
  <c r="H1305" i="12"/>
  <c r="L1305" i="12"/>
  <c r="H1307" i="12"/>
  <c r="L1307" i="12"/>
  <c r="L1323" i="12" s="1"/>
  <c r="L1326" i="12" s="1"/>
  <c r="H1317" i="12"/>
  <c r="H1316" i="12" s="1"/>
  <c r="L1317" i="12"/>
  <c r="L1316" i="12" s="1"/>
  <c r="K1252" i="12"/>
  <c r="L1251" i="12"/>
  <c r="L1252" i="12" s="1"/>
  <c r="K1636" i="12"/>
  <c r="K1635" i="12" s="1"/>
  <c r="K1632" i="12" s="1"/>
  <c r="K1719" i="12" s="1"/>
  <c r="L1636" i="12"/>
  <c r="L1635" i="12" s="1"/>
  <c r="L1632" i="12" s="1"/>
  <c r="I1640" i="12"/>
  <c r="K1640" i="12"/>
  <c r="L1640" i="12"/>
  <c r="I1644" i="12"/>
  <c r="L1644" i="12"/>
  <c r="I1649" i="12"/>
  <c r="L1649" i="12"/>
  <c r="I1653" i="12"/>
  <c r="L1653" i="12"/>
  <c r="I1662" i="12"/>
  <c r="L1662" i="12"/>
  <c r="L1664" i="12"/>
  <c r="H1667" i="12"/>
  <c r="I1667" i="12"/>
  <c r="L1667" i="12"/>
  <c r="I1670" i="12"/>
  <c r="L1670" i="12"/>
  <c r="H1674" i="12"/>
  <c r="I1674" i="12"/>
  <c r="L1674" i="12"/>
  <c r="H1686" i="12"/>
  <c r="H1685" i="12" s="1"/>
  <c r="I1686" i="12"/>
  <c r="I1685" i="12" s="1"/>
  <c r="K1686" i="12"/>
  <c r="K1685" i="12" s="1"/>
  <c r="L1686" i="12"/>
  <c r="L1685" i="12" s="1"/>
  <c r="H1698" i="12"/>
  <c r="H1697" i="12" s="1"/>
  <c r="I1698" i="12"/>
  <c r="I1697" i="12" s="1"/>
  <c r="L1698" i="12"/>
  <c r="L1697" i="12" s="1"/>
  <c r="H1703" i="12"/>
  <c r="H1702" i="12" s="1"/>
  <c r="I1703" i="12"/>
  <c r="I1702" i="12" s="1"/>
  <c r="L1703" i="12"/>
  <c r="L1702" i="12" s="1"/>
  <c r="H1712" i="12"/>
  <c r="H1711" i="12" s="1"/>
  <c r="I1712" i="12"/>
  <c r="I1711" i="12" s="1"/>
  <c r="L1712" i="12"/>
  <c r="L1711" i="12" s="1"/>
  <c r="K1733" i="12"/>
  <c r="K1732" i="12" s="1"/>
  <c r="K1730" i="12" s="1"/>
  <c r="L1733" i="12"/>
  <c r="L1732" i="12" s="1"/>
  <c r="L1730" i="12" s="1"/>
  <c r="H1737" i="12"/>
  <c r="I1737" i="12"/>
  <c r="K1737" i="12"/>
  <c r="L1737" i="12"/>
  <c r="H1739" i="12"/>
  <c r="I1739" i="12"/>
  <c r="K1739" i="12"/>
  <c r="L1739" i="12"/>
  <c r="H1741" i="12"/>
  <c r="I1741" i="12"/>
  <c r="K1741" i="12"/>
  <c r="L1741" i="12"/>
  <c r="H1748" i="12"/>
  <c r="I1748" i="12"/>
  <c r="K1748" i="12"/>
  <c r="L1748" i="12"/>
  <c r="H1755" i="12"/>
  <c r="I1755" i="12"/>
  <c r="K1755" i="12"/>
  <c r="L1755" i="12"/>
  <c r="H1758" i="12"/>
  <c r="I1758" i="12"/>
  <c r="K1758" i="12"/>
  <c r="L1758" i="12"/>
  <c r="H1760" i="12"/>
  <c r="I1760" i="12"/>
  <c r="K1760" i="12"/>
  <c r="L1760" i="12"/>
  <c r="H1762" i="12"/>
  <c r="I1762" i="12"/>
  <c r="K1762" i="12"/>
  <c r="L1762" i="12"/>
  <c r="H1765" i="12"/>
  <c r="I1765" i="12"/>
  <c r="K1765" i="12"/>
  <c r="L1765" i="12"/>
  <c r="H1775" i="12"/>
  <c r="H1774" i="12" s="1"/>
  <c r="I1775" i="12"/>
  <c r="I1774" i="12" s="1"/>
  <c r="L1775" i="12"/>
  <c r="L1774" i="12" s="1"/>
  <c r="K1776" i="12"/>
  <c r="K1775" i="12" s="1"/>
  <c r="K1774" i="12" s="1"/>
  <c r="H1783" i="12"/>
  <c r="H1782" i="12" s="1"/>
  <c r="I1783" i="12"/>
  <c r="I1782" i="12" s="1"/>
  <c r="K1783" i="12"/>
  <c r="K1782" i="12" s="1"/>
  <c r="L1783" i="12"/>
  <c r="L1782" i="12" s="1"/>
  <c r="H1788" i="12"/>
  <c r="I1788" i="12"/>
  <c r="I1787" i="12" s="1"/>
  <c r="K1788" i="12"/>
  <c r="K1787" i="12" s="1"/>
  <c r="L1788" i="12"/>
  <c r="L1787" i="12" s="1"/>
  <c r="H1794" i="12"/>
  <c r="H1793" i="12" s="1"/>
  <c r="I1794" i="12"/>
  <c r="I1793" i="12" s="1"/>
  <c r="K1794" i="12"/>
  <c r="K1793" i="12" s="1"/>
  <c r="L1794" i="12"/>
  <c r="L1793" i="12" s="1"/>
  <c r="K1811" i="12"/>
  <c r="K1809" i="12" s="1"/>
  <c r="L1812" i="12"/>
  <c r="L1811" i="12" s="1"/>
  <c r="L1809" i="12" s="1"/>
  <c r="H1816" i="12"/>
  <c r="I1816" i="12"/>
  <c r="K1816" i="12"/>
  <c r="L1816" i="12"/>
  <c r="H1818" i="12"/>
  <c r="K1818" i="12"/>
  <c r="L1818" i="12"/>
  <c r="H1821" i="12"/>
  <c r="K1821" i="12"/>
  <c r="L1821" i="12"/>
  <c r="H1824" i="12"/>
  <c r="K1824" i="12"/>
  <c r="L1824" i="12"/>
  <c r="H1828" i="12"/>
  <c r="K1828" i="12"/>
  <c r="L1828" i="12"/>
  <c r="H1830" i="12"/>
  <c r="K1830" i="12"/>
  <c r="L1830" i="12"/>
  <c r="H1838" i="12"/>
  <c r="H1837" i="12" s="1"/>
  <c r="I1838" i="12"/>
  <c r="I1837" i="12" s="1"/>
  <c r="K1838" i="12"/>
  <c r="K1837" i="12" s="1"/>
  <c r="L1838" i="12"/>
  <c r="L1837" i="12" s="1"/>
  <c r="H1850" i="12"/>
  <c r="K1850" i="12"/>
  <c r="K1849" i="12" s="1"/>
  <c r="L1850" i="12"/>
  <c r="L1849" i="12" s="1"/>
  <c r="H1855" i="12"/>
  <c r="H1854" i="12" s="1"/>
  <c r="K1855" i="12"/>
  <c r="K1854" i="12" s="1"/>
  <c r="L1855" i="12"/>
  <c r="L1854" i="12" s="1"/>
  <c r="H1876" i="12"/>
  <c r="H1879" i="12"/>
  <c r="H1883" i="12"/>
  <c r="H1891" i="12"/>
  <c r="H1898" i="12"/>
  <c r="H1900" i="12"/>
  <c r="H1903" i="12"/>
  <c r="H1908" i="12"/>
  <c r="H1944" i="12"/>
  <c r="I1944" i="12"/>
  <c r="I1945" i="12" s="1"/>
  <c r="K1944" i="12"/>
  <c r="K1957" i="12"/>
  <c r="K1953" i="12" s="1"/>
  <c r="K1952" i="12" s="1"/>
  <c r="L1957" i="12"/>
  <c r="L1953" i="12" s="1"/>
  <c r="H1961" i="12"/>
  <c r="K1961" i="12"/>
  <c r="L1961" i="12"/>
  <c r="I1982" i="12"/>
  <c r="I1981" i="12" s="1"/>
  <c r="I1976" i="12" s="1"/>
  <c r="I1975" i="12" s="1"/>
  <c r="I2040" i="12"/>
  <c r="I2043" i="12"/>
  <c r="I2047" i="12"/>
  <c r="I2057" i="12"/>
  <c r="I2066" i="12"/>
  <c r="I2069" i="12"/>
  <c r="I2073" i="12"/>
  <c r="I2075" i="12"/>
  <c r="I2078" i="12"/>
  <c r="I2080" i="12"/>
  <c r="I2090" i="12"/>
  <c r="I2089" i="12" s="1"/>
  <c r="I2098" i="12" s="1"/>
  <c r="H2113" i="12"/>
  <c r="H2116" i="12"/>
  <c r="H2120" i="12"/>
  <c r="H2126" i="12"/>
  <c r="H2132" i="12"/>
  <c r="H2134" i="12"/>
  <c r="H2136" i="12"/>
  <c r="H2142" i="12"/>
  <c r="L2261" i="12"/>
  <c r="L2259" i="12" s="1"/>
  <c r="H2266" i="12"/>
  <c r="I2266" i="12"/>
  <c r="K2266" i="12"/>
  <c r="K2265" i="12" s="1"/>
  <c r="L2266" i="12"/>
  <c r="L2271" i="12"/>
  <c r="L2280" i="12"/>
  <c r="L2291" i="12"/>
  <c r="H2299" i="12"/>
  <c r="L2299" i="12"/>
  <c r="L2302" i="12"/>
  <c r="L2307" i="12"/>
  <c r="L2311" i="12"/>
  <c r="H2314" i="12"/>
  <c r="K2324" i="12"/>
  <c r="L2314" i="12"/>
  <c r="L2324" i="12" s="1"/>
  <c r="H2336" i="12"/>
  <c r="H2335" i="12" s="1"/>
  <c r="I2336" i="12"/>
  <c r="H2341" i="12"/>
  <c r="I2341" i="12"/>
  <c r="H2343" i="12"/>
  <c r="H2345" i="12"/>
  <c r="H2355" i="12"/>
  <c r="I2355" i="12"/>
  <c r="K2357" i="12"/>
  <c r="H2358" i="12"/>
  <c r="H2361" i="12"/>
  <c r="H2365" i="12"/>
  <c r="H2369" i="12"/>
  <c r="H2376" i="12"/>
  <c r="H2378" i="12"/>
  <c r="H2381" i="12"/>
  <c r="H2384" i="12"/>
  <c r="H2388" i="12"/>
  <c r="H2390" i="12"/>
  <c r="H172" i="12"/>
  <c r="H171" i="12" s="1"/>
  <c r="H168" i="12" s="1"/>
  <c r="K172" i="12"/>
  <c r="K171" i="12" s="1"/>
  <c r="K168" i="12" s="1"/>
  <c r="L172" i="12"/>
  <c r="L171" i="12" s="1"/>
  <c r="L168" i="12" s="1"/>
  <c r="H176" i="12"/>
  <c r="K176" i="12"/>
  <c r="L176" i="12"/>
  <c r="H179" i="12"/>
  <c r="K179" i="12"/>
  <c r="L179" i="12"/>
  <c r="H183" i="12"/>
  <c r="K183" i="12"/>
  <c r="L183" i="12"/>
  <c r="H195" i="12"/>
  <c r="I195" i="12" s="1"/>
  <c r="L195" i="12"/>
  <c r="H204" i="12"/>
  <c r="I204" i="12" s="1"/>
  <c r="K204" i="12"/>
  <c r="L204" i="12"/>
  <c r="H207" i="12"/>
  <c r="I207" i="12" s="1"/>
  <c r="K207" i="12"/>
  <c r="L207" i="12"/>
  <c r="H210" i="12"/>
  <c r="I210" i="12" s="1"/>
  <c r="K210" i="12"/>
  <c r="L210" i="12"/>
  <c r="H2544" i="12"/>
  <c r="I2544" i="12"/>
  <c r="K2544" i="12"/>
  <c r="L2544" i="12"/>
  <c r="H2546" i="12"/>
  <c r="I2546" i="12"/>
  <c r="K2546" i="12"/>
  <c r="L2546" i="12"/>
  <c r="H2550" i="12"/>
  <c r="K2550" i="12"/>
  <c r="L2550" i="12"/>
  <c r="H2556" i="12"/>
  <c r="I2556" i="12"/>
  <c r="K2556" i="12"/>
  <c r="L2556" i="12"/>
  <c r="H2561" i="12"/>
  <c r="I2561" i="12"/>
  <c r="K2561" i="12"/>
  <c r="L2561" i="12"/>
  <c r="H2563" i="12"/>
  <c r="I2563" i="12"/>
  <c r="H2565" i="12"/>
  <c r="H2569" i="12"/>
  <c r="K2569" i="12"/>
  <c r="L2569" i="12"/>
  <c r="K2590" i="12"/>
  <c r="K2589" i="12" s="1"/>
  <c r="K2586" i="12" s="1"/>
  <c r="L2590" i="12"/>
  <c r="L2589" i="12" s="1"/>
  <c r="L2586" i="12" s="1"/>
  <c r="I2591" i="12"/>
  <c r="H2594" i="12"/>
  <c r="I2594" i="12"/>
  <c r="K2594" i="12"/>
  <c r="L2594" i="12"/>
  <c r="H2597" i="12"/>
  <c r="I2597" i="12"/>
  <c r="K2597" i="12"/>
  <c r="L2597" i="12"/>
  <c r="H2600" i="12"/>
  <c r="I2600" i="12"/>
  <c r="K2600" i="12"/>
  <c r="L2600" i="12"/>
  <c r="H2603" i="12"/>
  <c r="I2603" i="12"/>
  <c r="K2603" i="12"/>
  <c r="L2603" i="12"/>
  <c r="H2609" i="12"/>
  <c r="H2613" i="12"/>
  <c r="I2613" i="12"/>
  <c r="K2613" i="12"/>
  <c r="L2613" i="12"/>
  <c r="H2616" i="12"/>
  <c r="I2616" i="12"/>
  <c r="K2616" i="12"/>
  <c r="L2616" i="12"/>
  <c r="H303" i="12" l="1"/>
  <c r="I304" i="12"/>
  <c r="I303" i="12" s="1"/>
  <c r="H294" i="12"/>
  <c r="I295" i="12"/>
  <c r="I294" i="12" s="1"/>
  <c r="H297" i="12"/>
  <c r="I298" i="12"/>
  <c r="I297" i="12" s="1"/>
  <c r="I1140" i="12"/>
  <c r="H283" i="12"/>
  <c r="H75" i="12"/>
  <c r="I76" i="12"/>
  <c r="I75" i="12" s="1"/>
  <c r="H472" i="12"/>
  <c r="H445" i="12"/>
  <c r="H450" i="12"/>
  <c r="H394" i="12"/>
  <c r="H468" i="12"/>
  <c r="H459" i="12"/>
  <c r="H2334" i="12"/>
  <c r="L242" i="12"/>
  <c r="K242" i="12"/>
  <c r="K311" i="12" s="1"/>
  <c r="I242" i="12"/>
  <c r="I311" i="12" s="1"/>
  <c r="I530" i="12"/>
  <c r="I558" i="12" s="1"/>
  <c r="L530" i="12"/>
  <c r="L523" i="12" s="1"/>
  <c r="H530" i="12"/>
  <c r="K530" i="12"/>
  <c r="K523" i="12" s="1"/>
  <c r="H101" i="12"/>
  <c r="H79" i="12" s="1"/>
  <c r="H119" i="12" s="1"/>
  <c r="H13" i="12"/>
  <c r="K2258" i="12"/>
  <c r="H1960" i="12"/>
  <c r="I2357" i="12"/>
  <c r="I2398" i="12" s="1"/>
  <c r="I767" i="12"/>
  <c r="I829" i="12"/>
  <c r="K750" i="12"/>
  <c r="K751" i="12"/>
  <c r="I710" i="12"/>
  <c r="K700" i="12"/>
  <c r="I2112" i="12"/>
  <c r="I2151" i="12" s="1"/>
  <c r="I2153" i="12" s="1"/>
  <c r="I572" i="12"/>
  <c r="H2112" i="12"/>
  <c r="I2335" i="12"/>
  <c r="I2334" i="12" s="1"/>
  <c r="I650" i="12"/>
  <c r="I649" i="12" s="1"/>
  <c r="I648" i="12" s="1"/>
  <c r="K482" i="12"/>
  <c r="I996" i="12"/>
  <c r="K916" i="12"/>
  <c r="K1965" i="12"/>
  <c r="K1815" i="12"/>
  <c r="K1863" i="12" s="1"/>
  <c r="L1773" i="12"/>
  <c r="L1800" i="12" s="1"/>
  <c r="I1773" i="12"/>
  <c r="I1800" i="12" s="1"/>
  <c r="H660" i="12"/>
  <c r="I219" i="12"/>
  <c r="H1644" i="12"/>
  <c r="H572" i="12"/>
  <c r="L2593" i="12"/>
  <c r="L2629" i="12" s="1"/>
  <c r="H2593" i="12"/>
  <c r="H2629" i="12" s="1"/>
  <c r="H2543" i="12"/>
  <c r="H2577" i="12" s="1"/>
  <c r="H2579" i="12" s="1"/>
  <c r="L175" i="12"/>
  <c r="L220" i="12" s="1"/>
  <c r="I2265" i="12"/>
  <c r="I2325" i="12" s="1"/>
  <c r="K2325" i="12"/>
  <c r="K2327" i="12" s="1"/>
  <c r="H1849" i="12"/>
  <c r="L1836" i="12"/>
  <c r="L1864" i="12" s="1"/>
  <c r="K609" i="12"/>
  <c r="K602" i="12" s="1"/>
  <c r="K2593" i="12"/>
  <c r="K2629" i="12" s="1"/>
  <c r="K2543" i="12"/>
  <c r="K2542" i="12" s="1"/>
  <c r="K175" i="12"/>
  <c r="K220" i="12" s="1"/>
  <c r="I2039" i="12"/>
  <c r="I2096" i="12" s="1"/>
  <c r="H1787" i="12"/>
  <c r="H1773" i="12" s="1"/>
  <c r="H1800" i="12" s="1"/>
  <c r="I1089" i="12"/>
  <c r="I1088" i="12" s="1"/>
  <c r="I2543" i="12"/>
  <c r="I2577" i="12" s="1"/>
  <c r="I2579" i="12" s="1"/>
  <c r="H2357" i="12"/>
  <c r="H2398" i="12" s="1"/>
  <c r="I2397" i="12"/>
  <c r="L1966" i="12"/>
  <c r="H1684" i="12"/>
  <c r="H1721" i="12" s="1"/>
  <c r="I2593" i="12"/>
  <c r="I2629" i="12" s="1"/>
  <c r="L2543" i="12"/>
  <c r="L2577" i="12" s="1"/>
  <c r="L2579" i="12" s="1"/>
  <c r="H2265" i="12"/>
  <c r="H2325" i="12" s="1"/>
  <c r="K1639" i="12"/>
  <c r="K1720" i="12" s="1"/>
  <c r="K1836" i="12"/>
  <c r="K1864" i="12" s="1"/>
  <c r="K1773" i="12"/>
  <c r="K1800" i="12" s="1"/>
  <c r="K1684" i="12"/>
  <c r="K1721" i="12" s="1"/>
  <c r="H1272" i="12"/>
  <c r="H1324" i="12" s="1"/>
  <c r="K1272" i="12"/>
  <c r="K1265" i="12" s="1"/>
  <c r="H1089" i="12"/>
  <c r="H1124" i="12" s="1"/>
  <c r="H1125" i="12" s="1"/>
  <c r="L1089" i="12"/>
  <c r="I1027" i="12"/>
  <c r="I1074" i="12" s="1"/>
  <c r="I952" i="12"/>
  <c r="I1012" i="12" s="1"/>
  <c r="L2265" i="12"/>
  <c r="L2325" i="12" s="1"/>
  <c r="L2327" i="12" s="1"/>
  <c r="H1875" i="12"/>
  <c r="H1943" i="12" s="1"/>
  <c r="I1736" i="12"/>
  <c r="I1799" i="12" s="1"/>
  <c r="H1649" i="12"/>
  <c r="H1027" i="12"/>
  <c r="H1074" i="12" s="1"/>
  <c r="I1836" i="12"/>
  <c r="I1864" i="12" s="1"/>
  <c r="H1815" i="12"/>
  <c r="H1863" i="12" s="1"/>
  <c r="L1736" i="12"/>
  <c r="L1799" i="12" s="1"/>
  <c r="I1684" i="12"/>
  <c r="I1721" i="12" s="1"/>
  <c r="I405" i="12"/>
  <c r="I481" i="12" s="1"/>
  <c r="L1027" i="12"/>
  <c r="L1074" i="12" s="1"/>
  <c r="H282" i="12"/>
  <c r="H312" i="12" s="1"/>
  <c r="L1140" i="12"/>
  <c r="L1171" i="12" s="1"/>
  <c r="K1027" i="12"/>
  <c r="K1074" i="12" s="1"/>
  <c r="I673" i="12"/>
  <c r="L650" i="12"/>
  <c r="L649" i="12" s="1"/>
  <c r="L648" i="12" s="1"/>
  <c r="I602" i="12"/>
  <c r="L572" i="12"/>
  <c r="L593" i="12" s="1"/>
  <c r="K1140" i="12"/>
  <c r="K1171" i="12" s="1"/>
  <c r="I1075" i="12"/>
  <c r="I1024" i="12"/>
  <c r="I1023" i="12" s="1"/>
  <c r="I1021" i="12" s="1"/>
  <c r="L609" i="12"/>
  <c r="L602" i="12" s="1"/>
  <c r="K572" i="12"/>
  <c r="K565" i="12" s="1"/>
  <c r="K282" i="12"/>
  <c r="K312" i="12" s="1"/>
  <c r="L2628" i="12"/>
  <c r="K219" i="12"/>
  <c r="H219" i="12"/>
  <c r="K2628" i="12"/>
  <c r="L219" i="12"/>
  <c r="L1965" i="12"/>
  <c r="H175" i="12"/>
  <c r="H220" i="12" s="1"/>
  <c r="L1862" i="12"/>
  <c r="K1798" i="12"/>
  <c r="L1719" i="12"/>
  <c r="L1815" i="12"/>
  <c r="L1863" i="12" s="1"/>
  <c r="I1815" i="12"/>
  <c r="I1863" i="12" s="1"/>
  <c r="K1862" i="12"/>
  <c r="H1662" i="12"/>
  <c r="I1270" i="12"/>
  <c r="I1170" i="12"/>
  <c r="H1957" i="12"/>
  <c r="H1953" i="12" s="1"/>
  <c r="L1684" i="12"/>
  <c r="L1721" i="12" s="1"/>
  <c r="I1639" i="12"/>
  <c r="I1720" i="12" s="1"/>
  <c r="K1089" i="12"/>
  <c r="L1956" i="12"/>
  <c r="K1736" i="12"/>
  <c r="K1799" i="12" s="1"/>
  <c r="L1639" i="12"/>
  <c r="L1720" i="12" s="1"/>
  <c r="H1640" i="12"/>
  <c r="K1956" i="12"/>
  <c r="L1272" i="12"/>
  <c r="L1265" i="12" s="1"/>
  <c r="I1272" i="12"/>
  <c r="I1324" i="12" s="1"/>
  <c r="I1271" i="12"/>
  <c r="H1075" i="12"/>
  <c r="I718" i="12"/>
  <c r="H673" i="12"/>
  <c r="L1073" i="12"/>
  <c r="I664" i="12"/>
  <c r="I663" i="12" s="1"/>
  <c r="I660" i="12" s="1"/>
  <c r="I659" i="12" s="1"/>
  <c r="H1736" i="12"/>
  <c r="H1799" i="12" s="1"/>
  <c r="I1267" i="12"/>
  <c r="L871" i="12"/>
  <c r="L914" i="12" s="1"/>
  <c r="L916" i="12" s="1"/>
  <c r="I871" i="12"/>
  <c r="I914" i="12" s="1"/>
  <c r="H1140" i="12"/>
  <c r="H1170" i="12" s="1"/>
  <c r="K871" i="12"/>
  <c r="H625" i="12"/>
  <c r="H609" i="12"/>
  <c r="L480" i="12"/>
  <c r="L449" i="12"/>
  <c r="L482" i="12" s="1"/>
  <c r="H117" i="12"/>
  <c r="L405" i="12"/>
  <c r="L481" i="12" s="1"/>
  <c r="L282" i="12"/>
  <c r="L312" i="12" s="1"/>
  <c r="I312" i="12"/>
  <c r="H251" i="12"/>
  <c r="L311" i="12"/>
  <c r="L310" i="12"/>
  <c r="L313" i="12" s="1"/>
  <c r="F2468" i="19"/>
  <c r="E2468" i="19"/>
  <c r="G2466" i="19"/>
  <c r="G2468" i="19" s="1"/>
  <c r="F2466" i="19"/>
  <c r="E2466" i="19"/>
  <c r="D2466" i="19"/>
  <c r="K2465" i="19"/>
  <c r="J2465" i="19"/>
  <c r="I2465" i="19"/>
  <c r="H2465" i="19"/>
  <c r="L2465" i="19" s="1"/>
  <c r="K2464" i="19"/>
  <c r="J2464" i="19"/>
  <c r="I2464" i="19"/>
  <c r="H2464" i="19"/>
  <c r="L2464" i="19" s="1"/>
  <c r="K2463" i="19"/>
  <c r="J2463" i="19"/>
  <c r="I2463" i="19"/>
  <c r="H2463" i="19"/>
  <c r="L2463" i="19" s="1"/>
  <c r="K2462" i="19"/>
  <c r="J2462" i="19"/>
  <c r="I2462" i="19"/>
  <c r="H2462" i="19"/>
  <c r="L2462" i="19" s="1"/>
  <c r="K2461" i="19"/>
  <c r="J2461" i="19"/>
  <c r="I2461" i="19"/>
  <c r="H2461" i="19"/>
  <c r="L2461" i="19" s="1"/>
  <c r="K2460" i="19"/>
  <c r="J2460" i="19"/>
  <c r="I2460" i="19"/>
  <c r="H2460" i="19"/>
  <c r="L2460" i="19" s="1"/>
  <c r="K2459" i="19"/>
  <c r="J2459" i="19"/>
  <c r="I2459" i="19"/>
  <c r="H2459" i="19"/>
  <c r="L2459" i="19" s="1"/>
  <c r="K2458" i="19"/>
  <c r="J2458" i="19"/>
  <c r="I2458" i="19"/>
  <c r="H2458" i="19"/>
  <c r="L2458" i="19" s="1"/>
  <c r="K2457" i="19"/>
  <c r="J2457" i="19"/>
  <c r="I2457" i="19"/>
  <c r="H2457" i="19"/>
  <c r="L2457" i="19" s="1"/>
  <c r="K2456" i="19"/>
  <c r="J2456" i="19"/>
  <c r="I2456" i="19"/>
  <c r="H2456" i="19"/>
  <c r="L2456" i="19" s="1"/>
  <c r="K2455" i="19"/>
  <c r="J2455" i="19"/>
  <c r="I2455" i="19"/>
  <c r="H2455" i="19"/>
  <c r="L2455" i="19" s="1"/>
  <c r="K2454" i="19"/>
  <c r="J2454" i="19"/>
  <c r="I2454" i="19"/>
  <c r="H2454" i="19"/>
  <c r="L2454" i="19" s="1"/>
  <c r="K2453" i="19"/>
  <c r="J2453" i="19"/>
  <c r="I2453" i="19"/>
  <c r="H2453" i="19"/>
  <c r="L2453" i="19" s="1"/>
  <c r="K2452" i="19"/>
  <c r="J2452" i="19"/>
  <c r="I2452" i="19"/>
  <c r="H2452" i="19"/>
  <c r="L2452" i="19" s="1"/>
  <c r="K2451" i="19"/>
  <c r="J2451" i="19"/>
  <c r="I2451" i="19"/>
  <c r="H2451" i="19"/>
  <c r="L2451" i="19" s="1"/>
  <c r="K2450" i="19"/>
  <c r="J2450" i="19"/>
  <c r="J2466" i="19" s="1"/>
  <c r="I2450" i="19"/>
  <c r="H2450" i="19"/>
  <c r="F2448" i="19"/>
  <c r="E2448" i="19"/>
  <c r="D2448" i="19"/>
  <c r="K2447" i="19"/>
  <c r="J2447" i="19"/>
  <c r="I2447" i="19"/>
  <c r="H2447" i="19"/>
  <c r="L2447" i="19" s="1"/>
  <c r="K2446" i="19"/>
  <c r="J2446" i="19"/>
  <c r="I2446" i="19"/>
  <c r="H2446" i="19"/>
  <c r="L2446" i="19" s="1"/>
  <c r="K2445" i="19"/>
  <c r="J2445" i="19"/>
  <c r="I2445" i="19"/>
  <c r="H2445" i="19"/>
  <c r="L2445" i="19" s="1"/>
  <c r="K2444" i="19"/>
  <c r="J2444" i="19"/>
  <c r="I2444" i="19"/>
  <c r="H2444" i="19"/>
  <c r="L2444" i="19" s="1"/>
  <c r="K2443" i="19"/>
  <c r="J2443" i="19"/>
  <c r="I2443" i="19"/>
  <c r="H2443" i="19"/>
  <c r="L2443" i="19" s="1"/>
  <c r="K2442" i="19"/>
  <c r="J2442" i="19"/>
  <c r="I2442" i="19"/>
  <c r="H2442" i="19"/>
  <c r="L2442" i="19" s="1"/>
  <c r="K2441" i="19"/>
  <c r="J2441" i="19"/>
  <c r="I2441" i="19"/>
  <c r="H2441" i="19"/>
  <c r="L2441" i="19" s="1"/>
  <c r="K2440" i="19"/>
  <c r="J2440" i="19"/>
  <c r="I2440" i="19"/>
  <c r="H2440" i="19"/>
  <c r="L2440" i="19" s="1"/>
  <c r="K2439" i="19"/>
  <c r="J2439" i="19"/>
  <c r="I2439" i="19"/>
  <c r="H2439" i="19"/>
  <c r="L2439" i="19" s="1"/>
  <c r="K2438" i="19"/>
  <c r="J2438" i="19"/>
  <c r="I2438" i="19"/>
  <c r="H2438" i="19"/>
  <c r="L2438" i="19" s="1"/>
  <c r="K2437" i="19"/>
  <c r="J2437" i="19"/>
  <c r="I2437" i="19"/>
  <c r="H2437" i="19"/>
  <c r="L2437" i="19" s="1"/>
  <c r="K2436" i="19"/>
  <c r="J2436" i="19"/>
  <c r="I2436" i="19"/>
  <c r="H2436" i="19"/>
  <c r="L2436" i="19" s="1"/>
  <c r="K2435" i="19"/>
  <c r="J2435" i="19"/>
  <c r="I2435" i="19"/>
  <c r="H2435" i="19"/>
  <c r="L2435" i="19" s="1"/>
  <c r="K2434" i="19"/>
  <c r="J2434" i="19"/>
  <c r="I2434" i="19"/>
  <c r="H2434" i="19"/>
  <c r="L2434" i="19" s="1"/>
  <c r="K2433" i="19"/>
  <c r="J2433" i="19"/>
  <c r="I2433" i="19"/>
  <c r="H2433" i="19"/>
  <c r="L2433" i="19" s="1"/>
  <c r="K2432" i="19"/>
  <c r="J2432" i="19"/>
  <c r="I2432" i="19"/>
  <c r="H2432" i="19"/>
  <c r="L2432" i="19" s="1"/>
  <c r="K2431" i="19"/>
  <c r="J2431" i="19"/>
  <c r="I2431" i="19"/>
  <c r="H2431" i="19"/>
  <c r="L2431" i="19" s="1"/>
  <c r="K2430" i="19"/>
  <c r="J2430" i="19"/>
  <c r="I2430" i="19"/>
  <c r="H2430" i="19"/>
  <c r="L2430" i="19" s="1"/>
  <c r="K2429" i="19"/>
  <c r="J2429" i="19"/>
  <c r="I2429" i="19"/>
  <c r="H2429" i="19"/>
  <c r="L2429" i="19" s="1"/>
  <c r="K2428" i="19"/>
  <c r="J2428" i="19"/>
  <c r="I2428" i="19"/>
  <c r="H2428" i="19"/>
  <c r="L2428" i="19" s="1"/>
  <c r="K2427" i="19"/>
  <c r="J2427" i="19"/>
  <c r="I2427" i="19"/>
  <c r="H2427" i="19"/>
  <c r="L2427" i="19" s="1"/>
  <c r="K2426" i="19"/>
  <c r="J2426" i="19"/>
  <c r="I2426" i="19"/>
  <c r="H2426" i="19"/>
  <c r="L2426" i="19" s="1"/>
  <c r="K2425" i="19"/>
  <c r="J2425" i="19"/>
  <c r="I2425" i="19"/>
  <c r="H2425" i="19"/>
  <c r="L2425" i="19" s="1"/>
  <c r="K2424" i="19"/>
  <c r="J2424" i="19"/>
  <c r="I2424" i="19"/>
  <c r="H2424" i="19"/>
  <c r="L2424" i="19" s="1"/>
  <c r="K2423" i="19"/>
  <c r="J2423" i="19"/>
  <c r="I2423" i="19"/>
  <c r="H2423" i="19"/>
  <c r="L2423" i="19" s="1"/>
  <c r="K2422" i="19"/>
  <c r="J2422" i="19"/>
  <c r="I2422" i="19"/>
  <c r="H2422" i="19"/>
  <c r="K2421" i="19"/>
  <c r="J2421" i="19"/>
  <c r="J2448" i="19" s="1"/>
  <c r="I2421" i="19"/>
  <c r="H2421" i="19"/>
  <c r="L2421" i="19" s="1"/>
  <c r="I284" i="12" l="1"/>
  <c r="I283" i="12" s="1"/>
  <c r="I176" i="12"/>
  <c r="I183" i="12"/>
  <c r="I179" i="12"/>
  <c r="I2400" i="12"/>
  <c r="H118" i="12"/>
  <c r="I14" i="12"/>
  <c r="I13" i="12" s="1"/>
  <c r="I6" i="12" s="1"/>
  <c r="H405" i="12"/>
  <c r="H481" i="12" s="1"/>
  <c r="H393" i="12"/>
  <c r="H449" i="12"/>
  <c r="H242" i="12"/>
  <c r="H234" i="12" s="1"/>
  <c r="I234" i="12" s="1"/>
  <c r="K234" i="12"/>
  <c r="K2466" i="19"/>
  <c r="I2448" i="19"/>
  <c r="I2466" i="19"/>
  <c r="D2468" i="19"/>
  <c r="K1133" i="12"/>
  <c r="L1133" i="12"/>
  <c r="H2466" i="19"/>
  <c r="H2448" i="19"/>
  <c r="K2448" i="19"/>
  <c r="K2468" i="19" s="1"/>
  <c r="L1802" i="12"/>
  <c r="L1729" i="12"/>
  <c r="H1952" i="12"/>
  <c r="H1966" i="12"/>
  <c r="H593" i="12"/>
  <c r="I849" i="12"/>
  <c r="I852" i="12" s="1"/>
  <c r="K710" i="12"/>
  <c r="I756" i="12"/>
  <c r="K718" i="12"/>
  <c r="I787" i="12"/>
  <c r="K767" i="12"/>
  <c r="K707" i="12"/>
  <c r="H672" i="12"/>
  <c r="H676" i="12" s="1"/>
  <c r="H659" i="12"/>
  <c r="I593" i="12"/>
  <c r="K639" i="12"/>
  <c r="L565" i="12"/>
  <c r="L592" i="12" s="1"/>
  <c r="I1124" i="12"/>
  <c r="I1125" i="12" s="1"/>
  <c r="H1836" i="12"/>
  <c r="H1864" i="12" s="1"/>
  <c r="K1723" i="12"/>
  <c r="L2542" i="12"/>
  <c r="L1020" i="12"/>
  <c r="I934" i="12"/>
  <c r="K1808" i="12"/>
  <c r="K1020" i="12"/>
  <c r="K2577" i="12"/>
  <c r="K2579" i="12" s="1"/>
  <c r="H1088" i="12"/>
  <c r="K167" i="12"/>
  <c r="K1077" i="12"/>
  <c r="K1631" i="12"/>
  <c r="L2258" i="12"/>
  <c r="L1088" i="12"/>
  <c r="I2347" i="12"/>
  <c r="K313" i="12"/>
  <c r="K1865" i="12"/>
  <c r="L167" i="12"/>
  <c r="L1077" i="12"/>
  <c r="K2631" i="12"/>
  <c r="H2542" i="12"/>
  <c r="I2542" i="12"/>
  <c r="K2585" i="12"/>
  <c r="L636" i="12"/>
  <c r="L639" i="12" s="1"/>
  <c r="I636" i="12"/>
  <c r="L222" i="12"/>
  <c r="K222" i="12"/>
  <c r="L2631" i="12"/>
  <c r="L1124" i="12"/>
  <c r="L1125" i="12" s="1"/>
  <c r="L2585" i="12"/>
  <c r="H1639" i="12"/>
  <c r="H1720" i="12" s="1"/>
  <c r="I1073" i="12"/>
  <c r="I1077" i="12" s="1"/>
  <c r="I1020" i="12"/>
  <c r="H6" i="12"/>
  <c r="K676" i="12"/>
  <c r="I1252" i="12"/>
  <c r="H1965" i="12"/>
  <c r="H121" i="12"/>
  <c r="L484" i="12"/>
  <c r="H636" i="12"/>
  <c r="H624" i="12"/>
  <c r="I672" i="12"/>
  <c r="I676" i="12" s="1"/>
  <c r="I1269" i="12"/>
  <c r="I1268" i="12" s="1"/>
  <c r="I1266" i="12" s="1"/>
  <c r="H2151" i="12"/>
  <c r="K1729" i="12"/>
  <c r="L1865" i="12"/>
  <c r="H222" i="12"/>
  <c r="L397" i="12"/>
  <c r="K1802" i="12"/>
  <c r="L1808" i="12"/>
  <c r="K481" i="12"/>
  <c r="K484" i="12" s="1"/>
  <c r="K397" i="12"/>
  <c r="H558" i="12"/>
  <c r="H1251" i="12"/>
  <c r="K1125" i="12"/>
  <c r="K1088" i="12"/>
  <c r="L1723" i="12"/>
  <c r="H1265" i="12"/>
  <c r="H1326" i="12"/>
  <c r="L1631" i="12"/>
  <c r="H167" i="12"/>
  <c r="J2468" i="19"/>
  <c r="L2422" i="19"/>
  <c r="L2448" i="19" s="1"/>
  <c r="L2450" i="19"/>
  <c r="L2466" i="19" s="1"/>
  <c r="I175" i="12" l="1"/>
  <c r="I220" i="12" s="1"/>
  <c r="I222" i="12" s="1"/>
  <c r="I2468" i="19"/>
  <c r="H482" i="12"/>
  <c r="H311" i="12"/>
  <c r="H1968" i="12"/>
  <c r="H2468" i="19"/>
  <c r="I1265" i="12"/>
  <c r="I1323" i="12"/>
  <c r="L2468" i="19"/>
  <c r="I790" i="12"/>
  <c r="K787" i="12"/>
  <c r="I828" i="12"/>
  <c r="I759" i="12"/>
  <c r="K756" i="12"/>
  <c r="H2153" i="12"/>
  <c r="H637" i="12"/>
  <c r="I637" i="12"/>
  <c r="I639" i="12" s="1"/>
  <c r="H602" i="12"/>
  <c r="I1326" i="12" l="1"/>
  <c r="I766" i="12"/>
  <c r="K790" i="12"/>
  <c r="I717" i="12"/>
  <c r="K717" i="12" s="1"/>
  <c r="K759" i="12"/>
  <c r="F1817" i="19" l="1"/>
  <c r="E1817" i="19"/>
  <c r="G1693" i="19"/>
  <c r="K1693" i="19" s="1"/>
  <c r="H1693" i="19"/>
  <c r="I1693" i="19"/>
  <c r="J1693" i="19"/>
  <c r="G1694" i="19"/>
  <c r="H1694" i="19"/>
  <c r="I1694" i="19"/>
  <c r="J1694" i="19"/>
  <c r="K1694" i="19"/>
  <c r="G1695" i="19"/>
  <c r="H1695" i="19"/>
  <c r="I1695" i="19"/>
  <c r="J1695" i="19"/>
  <c r="K1695" i="19"/>
  <c r="G1696" i="19"/>
  <c r="K1696" i="19" s="1"/>
  <c r="H1696" i="19"/>
  <c r="I1696" i="19"/>
  <c r="J1696" i="19"/>
  <c r="G1697" i="19"/>
  <c r="K1697" i="19" s="1"/>
  <c r="H1697" i="19"/>
  <c r="I1697" i="19"/>
  <c r="J1697" i="19"/>
  <c r="G1698" i="19"/>
  <c r="K1698" i="19" s="1"/>
  <c r="H1698" i="19"/>
  <c r="I1698" i="19"/>
  <c r="J1698" i="19"/>
  <c r="G1699" i="19"/>
  <c r="K1699" i="19" s="1"/>
  <c r="H1699" i="19"/>
  <c r="I1699" i="19"/>
  <c r="J1699" i="19"/>
  <c r="G1700" i="19"/>
  <c r="K1700" i="19" s="1"/>
  <c r="H1700" i="19"/>
  <c r="I1700" i="19"/>
  <c r="J1700" i="19"/>
  <c r="G1701" i="19"/>
  <c r="K1701" i="19" s="1"/>
  <c r="H1701" i="19"/>
  <c r="I1701" i="19"/>
  <c r="J1701" i="19"/>
  <c r="G1702" i="19"/>
  <c r="K1702" i="19" s="1"/>
  <c r="H1702" i="19"/>
  <c r="I1702" i="19"/>
  <c r="J1702" i="19"/>
  <c r="G1703" i="19"/>
  <c r="K1703" i="19" s="1"/>
  <c r="H1703" i="19"/>
  <c r="I1703" i="19"/>
  <c r="J1703" i="19"/>
  <c r="G1704" i="19"/>
  <c r="K1704" i="19" s="1"/>
  <c r="H1704" i="19"/>
  <c r="I1704" i="19"/>
  <c r="J1704" i="19"/>
  <c r="G1705" i="19"/>
  <c r="K1705" i="19" s="1"/>
  <c r="H1705" i="19"/>
  <c r="I1705" i="19"/>
  <c r="J1705" i="19"/>
  <c r="G1706" i="19"/>
  <c r="K1706" i="19" s="1"/>
  <c r="H1706" i="19"/>
  <c r="I1706" i="19"/>
  <c r="J1706" i="19"/>
  <c r="G1707" i="19"/>
  <c r="K1707" i="19" s="1"/>
  <c r="H1707" i="19"/>
  <c r="I1707" i="19"/>
  <c r="J1707" i="19"/>
  <c r="G1708" i="19"/>
  <c r="K1708" i="19" s="1"/>
  <c r="H1708" i="19"/>
  <c r="I1708" i="19"/>
  <c r="J1708" i="19"/>
  <c r="G1709" i="19"/>
  <c r="K1709" i="19" s="1"/>
  <c r="H1709" i="19"/>
  <c r="I1709" i="19"/>
  <c r="J1709" i="19"/>
  <c r="G1710" i="19"/>
  <c r="K1710" i="19" s="1"/>
  <c r="H1710" i="19"/>
  <c r="I1710" i="19"/>
  <c r="J1710" i="19"/>
  <c r="G1711" i="19"/>
  <c r="K1711" i="19" s="1"/>
  <c r="H1711" i="19"/>
  <c r="I1711" i="19"/>
  <c r="J1711" i="19"/>
  <c r="G1712" i="19"/>
  <c r="K1712" i="19" s="1"/>
  <c r="H1712" i="19"/>
  <c r="I1712" i="19"/>
  <c r="J1712" i="19"/>
  <c r="G1713" i="19"/>
  <c r="K1713" i="19" s="1"/>
  <c r="H1713" i="19"/>
  <c r="I1713" i="19"/>
  <c r="J1713" i="19"/>
  <c r="G1714" i="19"/>
  <c r="K1714" i="19" s="1"/>
  <c r="H1714" i="19"/>
  <c r="I1714" i="19"/>
  <c r="J1714" i="19"/>
  <c r="G1715" i="19"/>
  <c r="K1715" i="19" s="1"/>
  <c r="H1715" i="19"/>
  <c r="I1715" i="19"/>
  <c r="J1715" i="19"/>
  <c r="G1716" i="19"/>
  <c r="K1716" i="19" s="1"/>
  <c r="H1716" i="19"/>
  <c r="I1716" i="19"/>
  <c r="J1716" i="19"/>
  <c r="G1717" i="19"/>
  <c r="K1717" i="19" s="1"/>
  <c r="H1717" i="19"/>
  <c r="I1717" i="19"/>
  <c r="J1717" i="19"/>
  <c r="G1718" i="19"/>
  <c r="K1718" i="19" s="1"/>
  <c r="H1718" i="19"/>
  <c r="I1718" i="19"/>
  <c r="J1718" i="19"/>
  <c r="G1719" i="19"/>
  <c r="K1719" i="19" s="1"/>
  <c r="H1719" i="19"/>
  <c r="I1719" i="19"/>
  <c r="J1719" i="19"/>
  <c r="G1720" i="19"/>
  <c r="K1720" i="19" s="1"/>
  <c r="H1720" i="19"/>
  <c r="I1720" i="19"/>
  <c r="J1720" i="19"/>
  <c r="G1721" i="19"/>
  <c r="K1721" i="19" s="1"/>
  <c r="H1721" i="19"/>
  <c r="I1721" i="19"/>
  <c r="J1721" i="19"/>
  <c r="G1722" i="19"/>
  <c r="K1722" i="19" s="1"/>
  <c r="H1722" i="19"/>
  <c r="I1722" i="19"/>
  <c r="J1722" i="19"/>
  <c r="G1723" i="19"/>
  <c r="K1723" i="19" s="1"/>
  <c r="H1723" i="19"/>
  <c r="I1723" i="19"/>
  <c r="J1723" i="19"/>
  <c r="G1724" i="19"/>
  <c r="K1724" i="19" s="1"/>
  <c r="H1724" i="19"/>
  <c r="I1724" i="19"/>
  <c r="J1724" i="19"/>
  <c r="G1725" i="19"/>
  <c r="K1725" i="19" s="1"/>
  <c r="H1725" i="19"/>
  <c r="I1725" i="19"/>
  <c r="J1725" i="19"/>
  <c r="G1726" i="19"/>
  <c r="K1726" i="19" s="1"/>
  <c r="H1726" i="19"/>
  <c r="I1726" i="19"/>
  <c r="J1726" i="19"/>
  <c r="G1727" i="19"/>
  <c r="K1727" i="19" s="1"/>
  <c r="H1727" i="19"/>
  <c r="I1727" i="19"/>
  <c r="J1727" i="19"/>
  <c r="G1728" i="19"/>
  <c r="K1728" i="19" s="1"/>
  <c r="H1728" i="19"/>
  <c r="I1728" i="19"/>
  <c r="J1728" i="19"/>
  <c r="G1729" i="19"/>
  <c r="K1729" i="19" s="1"/>
  <c r="H1729" i="19"/>
  <c r="I1729" i="19"/>
  <c r="J1729" i="19"/>
  <c r="G1730" i="19"/>
  <c r="K1730" i="19" s="1"/>
  <c r="H1730" i="19"/>
  <c r="I1730" i="19"/>
  <c r="J1730" i="19"/>
  <c r="G1731" i="19"/>
  <c r="K1731" i="19" s="1"/>
  <c r="H1731" i="19"/>
  <c r="I1731" i="19"/>
  <c r="J1731" i="19"/>
  <c r="G1732" i="19"/>
  <c r="K1732" i="19" s="1"/>
  <c r="H1732" i="19"/>
  <c r="I1732" i="19"/>
  <c r="J1732" i="19"/>
  <c r="G1733" i="19"/>
  <c r="K1733" i="19" s="1"/>
  <c r="H1733" i="19"/>
  <c r="I1733" i="19"/>
  <c r="J1733" i="19"/>
  <c r="G1734" i="19"/>
  <c r="K1734" i="19" s="1"/>
  <c r="H1734" i="19"/>
  <c r="I1734" i="19"/>
  <c r="J1734" i="19"/>
  <c r="G1735" i="19"/>
  <c r="K1735" i="19" s="1"/>
  <c r="H1735" i="19"/>
  <c r="I1735" i="19"/>
  <c r="J1735" i="19"/>
  <c r="G1736" i="19"/>
  <c r="K1736" i="19" s="1"/>
  <c r="H1736" i="19"/>
  <c r="I1736" i="19"/>
  <c r="J1736" i="19"/>
  <c r="G1737" i="19"/>
  <c r="K1737" i="19" s="1"/>
  <c r="H1737" i="19"/>
  <c r="I1737" i="19"/>
  <c r="J1737" i="19"/>
  <c r="G1738" i="19"/>
  <c r="K1738" i="19" s="1"/>
  <c r="H1738" i="19"/>
  <c r="I1738" i="19"/>
  <c r="J1738" i="19"/>
  <c r="G1739" i="19"/>
  <c r="K1739" i="19" s="1"/>
  <c r="H1739" i="19"/>
  <c r="I1739" i="19"/>
  <c r="J1739" i="19"/>
  <c r="G1740" i="19"/>
  <c r="K1740" i="19" s="1"/>
  <c r="H1740" i="19"/>
  <c r="I1740" i="19"/>
  <c r="J1740" i="19"/>
  <c r="G1741" i="19"/>
  <c r="K1741" i="19" s="1"/>
  <c r="H1741" i="19"/>
  <c r="I1741" i="19"/>
  <c r="J1741" i="19"/>
  <c r="G1742" i="19"/>
  <c r="K1742" i="19" s="1"/>
  <c r="H1742" i="19"/>
  <c r="I1742" i="19"/>
  <c r="J1742" i="19"/>
  <c r="G1743" i="19"/>
  <c r="K1743" i="19" s="1"/>
  <c r="H1743" i="19"/>
  <c r="I1743" i="19"/>
  <c r="J1743" i="19"/>
  <c r="G1744" i="19"/>
  <c r="K1744" i="19" s="1"/>
  <c r="H1744" i="19"/>
  <c r="I1744" i="19"/>
  <c r="J1744" i="19"/>
  <c r="G1745" i="19"/>
  <c r="K1745" i="19" s="1"/>
  <c r="H1745" i="19"/>
  <c r="I1745" i="19"/>
  <c r="J1745" i="19"/>
  <c r="G1746" i="19"/>
  <c r="K1746" i="19" s="1"/>
  <c r="H1746" i="19"/>
  <c r="I1746" i="19"/>
  <c r="J1746" i="19"/>
  <c r="G1747" i="19"/>
  <c r="K1747" i="19" s="1"/>
  <c r="H1747" i="19"/>
  <c r="I1747" i="19"/>
  <c r="J1747" i="19"/>
  <c r="G1748" i="19"/>
  <c r="K1748" i="19" s="1"/>
  <c r="H1748" i="19"/>
  <c r="I1748" i="19"/>
  <c r="J1748" i="19"/>
  <c r="G1749" i="19"/>
  <c r="K1749" i="19" s="1"/>
  <c r="H1749" i="19"/>
  <c r="I1749" i="19"/>
  <c r="J1749" i="19"/>
  <c r="G1750" i="19"/>
  <c r="K1750" i="19" s="1"/>
  <c r="H1750" i="19"/>
  <c r="I1750" i="19"/>
  <c r="J1750" i="19"/>
  <c r="G1751" i="19"/>
  <c r="K1751" i="19" s="1"/>
  <c r="H1751" i="19"/>
  <c r="I1751" i="19"/>
  <c r="J1751" i="19"/>
  <c r="G1752" i="19"/>
  <c r="K1752" i="19" s="1"/>
  <c r="H1752" i="19"/>
  <c r="I1752" i="19"/>
  <c r="J1752" i="19"/>
  <c r="G1753" i="19"/>
  <c r="K1753" i="19" s="1"/>
  <c r="H1753" i="19"/>
  <c r="I1753" i="19"/>
  <c r="J1753" i="19"/>
  <c r="G1754" i="19"/>
  <c r="K1754" i="19" s="1"/>
  <c r="H1754" i="19"/>
  <c r="I1754" i="19"/>
  <c r="J1754" i="19"/>
  <c r="G1755" i="19"/>
  <c r="K1755" i="19" s="1"/>
  <c r="H1755" i="19"/>
  <c r="I1755" i="19"/>
  <c r="J1755" i="19"/>
  <c r="G1756" i="19"/>
  <c r="K1756" i="19" s="1"/>
  <c r="H1756" i="19"/>
  <c r="I1756" i="19"/>
  <c r="J1756" i="19"/>
  <c r="G1757" i="19"/>
  <c r="K1757" i="19" s="1"/>
  <c r="H1757" i="19"/>
  <c r="I1757" i="19"/>
  <c r="J1757" i="19"/>
  <c r="G1758" i="19"/>
  <c r="K1758" i="19" s="1"/>
  <c r="H1758" i="19"/>
  <c r="I1758" i="19"/>
  <c r="J1758" i="19"/>
  <c r="G1759" i="19"/>
  <c r="K1759" i="19" s="1"/>
  <c r="H1759" i="19"/>
  <c r="I1759" i="19"/>
  <c r="J1759" i="19"/>
  <c r="G1760" i="19"/>
  <c r="K1760" i="19" s="1"/>
  <c r="H1760" i="19"/>
  <c r="I1760" i="19"/>
  <c r="J1760" i="19"/>
  <c r="G1761" i="19"/>
  <c r="K1761" i="19" s="1"/>
  <c r="H1761" i="19"/>
  <c r="I1761" i="19"/>
  <c r="J1761" i="19"/>
  <c r="G1762" i="19"/>
  <c r="K1762" i="19" s="1"/>
  <c r="H1762" i="19"/>
  <c r="I1762" i="19"/>
  <c r="J1762" i="19"/>
  <c r="G1763" i="19"/>
  <c r="K1763" i="19" s="1"/>
  <c r="H1763" i="19"/>
  <c r="I1763" i="19"/>
  <c r="J1763" i="19"/>
  <c r="G1764" i="19"/>
  <c r="K1764" i="19" s="1"/>
  <c r="H1764" i="19"/>
  <c r="I1764" i="19"/>
  <c r="J1764" i="19"/>
  <c r="G1765" i="19"/>
  <c r="K1765" i="19" s="1"/>
  <c r="H1765" i="19"/>
  <c r="I1765" i="19"/>
  <c r="J1765" i="19"/>
  <c r="G1766" i="19"/>
  <c r="K1766" i="19" s="1"/>
  <c r="H1766" i="19"/>
  <c r="I1766" i="19"/>
  <c r="J1766" i="19"/>
  <c r="G1767" i="19"/>
  <c r="K1767" i="19" s="1"/>
  <c r="H1767" i="19"/>
  <c r="I1767" i="19"/>
  <c r="J1767" i="19"/>
  <c r="G1768" i="19"/>
  <c r="K1768" i="19" s="1"/>
  <c r="H1768" i="19"/>
  <c r="I1768" i="19"/>
  <c r="J1768" i="19"/>
  <c r="G1769" i="19"/>
  <c r="K1769" i="19" s="1"/>
  <c r="H1769" i="19"/>
  <c r="I1769" i="19"/>
  <c r="J1769" i="19"/>
  <c r="G1770" i="19"/>
  <c r="K1770" i="19" s="1"/>
  <c r="H1770" i="19"/>
  <c r="I1770" i="19"/>
  <c r="J1770" i="19"/>
  <c r="G1771" i="19"/>
  <c r="K1771" i="19" s="1"/>
  <c r="H1771" i="19"/>
  <c r="I1771" i="19"/>
  <c r="J1771" i="19"/>
  <c r="G1772" i="19"/>
  <c r="K1772" i="19" s="1"/>
  <c r="H1772" i="19"/>
  <c r="I1772" i="19"/>
  <c r="J1772" i="19"/>
  <c r="G1773" i="19"/>
  <c r="K1773" i="19" s="1"/>
  <c r="H1773" i="19"/>
  <c r="I1773" i="19"/>
  <c r="J1773" i="19"/>
  <c r="G1774" i="19"/>
  <c r="K1774" i="19" s="1"/>
  <c r="H1774" i="19"/>
  <c r="I1774" i="19"/>
  <c r="J1774" i="19"/>
  <c r="G1775" i="19"/>
  <c r="K1775" i="19" s="1"/>
  <c r="H1775" i="19"/>
  <c r="I1775" i="19"/>
  <c r="J1775" i="19"/>
  <c r="G1776" i="19"/>
  <c r="K1776" i="19" s="1"/>
  <c r="H1776" i="19"/>
  <c r="I1776" i="19"/>
  <c r="J1776" i="19"/>
  <c r="G1777" i="19"/>
  <c r="K1777" i="19" s="1"/>
  <c r="H1777" i="19"/>
  <c r="I1777" i="19"/>
  <c r="J1777" i="19"/>
  <c r="G1778" i="19"/>
  <c r="K1778" i="19" s="1"/>
  <c r="H1778" i="19"/>
  <c r="I1778" i="19"/>
  <c r="J1778" i="19"/>
  <c r="G1779" i="19"/>
  <c r="K1779" i="19" s="1"/>
  <c r="H1779" i="19"/>
  <c r="I1779" i="19"/>
  <c r="J1779" i="19"/>
  <c r="G1780" i="19"/>
  <c r="K1780" i="19" s="1"/>
  <c r="H1780" i="19"/>
  <c r="I1780" i="19"/>
  <c r="J1780" i="19"/>
  <c r="G1781" i="19"/>
  <c r="K1781" i="19" s="1"/>
  <c r="H1781" i="19"/>
  <c r="I1781" i="19"/>
  <c r="J1781" i="19"/>
  <c r="G1782" i="19"/>
  <c r="K1782" i="19" s="1"/>
  <c r="H1782" i="19"/>
  <c r="I1782" i="19"/>
  <c r="J1782" i="19"/>
  <c r="G1783" i="19"/>
  <c r="K1783" i="19" s="1"/>
  <c r="H1783" i="19"/>
  <c r="I1783" i="19"/>
  <c r="J1783" i="19"/>
  <c r="G1784" i="19"/>
  <c r="K1784" i="19" s="1"/>
  <c r="H1784" i="19"/>
  <c r="I1784" i="19"/>
  <c r="J1784" i="19"/>
  <c r="G1785" i="19"/>
  <c r="K1785" i="19" s="1"/>
  <c r="H1785" i="19"/>
  <c r="I1785" i="19"/>
  <c r="J1785" i="19"/>
  <c r="G1786" i="19"/>
  <c r="K1786" i="19" s="1"/>
  <c r="H1786" i="19"/>
  <c r="I1786" i="19"/>
  <c r="J1786" i="19"/>
  <c r="G1787" i="19"/>
  <c r="K1787" i="19" s="1"/>
  <c r="H1787" i="19"/>
  <c r="I1787" i="19"/>
  <c r="J1787" i="19"/>
  <c r="G1788" i="19"/>
  <c r="K1788" i="19" s="1"/>
  <c r="H1788" i="19"/>
  <c r="I1788" i="19"/>
  <c r="J1788" i="19"/>
  <c r="G1789" i="19"/>
  <c r="K1789" i="19" s="1"/>
  <c r="H1789" i="19"/>
  <c r="I1789" i="19"/>
  <c r="J1789" i="19"/>
  <c r="G1790" i="19"/>
  <c r="K1790" i="19" s="1"/>
  <c r="H1790" i="19"/>
  <c r="I1790" i="19"/>
  <c r="J1790" i="19"/>
  <c r="G1791" i="19"/>
  <c r="K1791" i="19" s="1"/>
  <c r="H1791" i="19"/>
  <c r="I1791" i="19"/>
  <c r="J1791" i="19"/>
  <c r="G1792" i="19"/>
  <c r="K1792" i="19" s="1"/>
  <c r="H1792" i="19"/>
  <c r="I1792" i="19"/>
  <c r="J1792" i="19"/>
  <c r="G1793" i="19"/>
  <c r="K1793" i="19" s="1"/>
  <c r="H1793" i="19"/>
  <c r="I1793" i="19"/>
  <c r="J1793" i="19"/>
  <c r="G1794" i="19"/>
  <c r="K1794" i="19" s="1"/>
  <c r="H1794" i="19"/>
  <c r="I1794" i="19"/>
  <c r="J1794" i="19"/>
  <c r="G1795" i="19"/>
  <c r="K1795" i="19" s="1"/>
  <c r="H1795" i="19"/>
  <c r="I1795" i="19"/>
  <c r="J1795" i="19"/>
  <c r="G1796" i="19"/>
  <c r="K1796" i="19" s="1"/>
  <c r="H1796" i="19"/>
  <c r="I1796" i="19"/>
  <c r="J1796" i="19"/>
  <c r="F1815" i="19"/>
  <c r="E1815" i="19"/>
  <c r="D1815" i="19"/>
  <c r="C1815" i="19"/>
  <c r="J1814" i="19"/>
  <c r="I1814" i="19"/>
  <c r="H1814" i="19"/>
  <c r="G1814" i="19"/>
  <c r="K1814" i="19" s="1"/>
  <c r="J1813" i="19"/>
  <c r="I1813" i="19"/>
  <c r="H1813" i="19"/>
  <c r="G1813" i="19"/>
  <c r="K1813" i="19" s="1"/>
  <c r="J1812" i="19"/>
  <c r="I1812" i="19"/>
  <c r="H1812" i="19"/>
  <c r="G1812" i="19"/>
  <c r="K1812" i="19" s="1"/>
  <c r="J1811" i="19"/>
  <c r="I1811" i="19"/>
  <c r="H1811" i="19"/>
  <c r="G1811" i="19"/>
  <c r="K1811" i="19" s="1"/>
  <c r="J1810" i="19"/>
  <c r="I1810" i="19"/>
  <c r="H1810" i="19"/>
  <c r="G1810" i="19"/>
  <c r="K1810" i="19" s="1"/>
  <c r="J1809" i="19"/>
  <c r="I1809" i="19"/>
  <c r="H1809" i="19"/>
  <c r="G1809" i="19"/>
  <c r="K1809" i="19" s="1"/>
  <c r="J1808" i="19"/>
  <c r="I1808" i="19"/>
  <c r="H1808" i="19"/>
  <c r="G1808" i="19"/>
  <c r="K1808" i="19" s="1"/>
  <c r="J1807" i="19"/>
  <c r="I1807" i="19"/>
  <c r="H1807" i="19"/>
  <c r="G1807" i="19"/>
  <c r="K1807" i="19" s="1"/>
  <c r="J1806" i="19"/>
  <c r="I1806" i="19"/>
  <c r="H1806" i="19"/>
  <c r="G1806" i="19"/>
  <c r="K1806" i="19" s="1"/>
  <c r="J1805" i="19"/>
  <c r="I1805" i="19"/>
  <c r="H1805" i="19"/>
  <c r="G1805" i="19"/>
  <c r="K1805" i="19" s="1"/>
  <c r="J1804" i="19"/>
  <c r="I1804" i="19"/>
  <c r="H1804" i="19"/>
  <c r="G1804" i="19"/>
  <c r="K1804" i="19" s="1"/>
  <c r="J1803" i="19"/>
  <c r="I1803" i="19"/>
  <c r="H1803" i="19"/>
  <c r="G1803" i="19"/>
  <c r="K1803" i="19" s="1"/>
  <c r="J1802" i="19"/>
  <c r="I1802" i="19"/>
  <c r="H1802" i="19"/>
  <c r="G1802" i="19"/>
  <c r="K1802" i="19" s="1"/>
  <c r="J1801" i="19"/>
  <c r="I1801" i="19"/>
  <c r="H1801" i="19"/>
  <c r="G1801" i="19"/>
  <c r="K1801" i="19" s="1"/>
  <c r="J1800" i="19"/>
  <c r="I1800" i="19"/>
  <c r="H1800" i="19"/>
  <c r="G1800" i="19"/>
  <c r="K1800" i="19" s="1"/>
  <c r="J1799" i="19"/>
  <c r="I1799" i="19"/>
  <c r="H1799" i="19"/>
  <c r="H1815" i="19" s="1"/>
  <c r="G1799" i="19"/>
  <c r="G1815" i="19" s="1"/>
  <c r="F1797" i="19"/>
  <c r="E1797" i="19"/>
  <c r="D1797" i="19"/>
  <c r="D1817" i="19" s="1"/>
  <c r="C1797" i="19"/>
  <c r="J1815" i="19" l="1"/>
  <c r="I1815" i="19"/>
  <c r="I1797" i="19"/>
  <c r="H1797" i="19"/>
  <c r="H1817" i="19" s="1"/>
  <c r="H2349" i="12" s="1"/>
  <c r="J1797" i="19"/>
  <c r="J1817" i="19" s="1"/>
  <c r="H2353" i="12" s="1"/>
  <c r="K1797" i="19"/>
  <c r="G1797" i="19"/>
  <c r="G1817" i="19" s="1"/>
  <c r="K1799" i="19"/>
  <c r="K1815" i="19" s="1"/>
  <c r="I1817" i="19" l="1"/>
  <c r="H2354" i="12" s="1"/>
  <c r="K1817" i="19"/>
  <c r="H2352" i="12" l="1"/>
  <c r="G2323" i="19"/>
  <c r="H2323" i="19"/>
  <c r="I2323" i="19"/>
  <c r="J2323" i="19"/>
  <c r="G2324" i="19"/>
  <c r="K2324" i="19" s="1"/>
  <c r="H2324" i="19"/>
  <c r="I2324" i="19"/>
  <c r="J2324" i="19"/>
  <c r="G2325" i="19"/>
  <c r="K2325" i="19" s="1"/>
  <c r="H2325" i="19"/>
  <c r="I2325" i="19"/>
  <c r="J2325" i="19"/>
  <c r="G2326" i="19"/>
  <c r="K2326" i="19" s="1"/>
  <c r="H2326" i="19"/>
  <c r="I2326" i="19"/>
  <c r="J2326" i="19"/>
  <c r="G2327" i="19"/>
  <c r="K2327" i="19" s="1"/>
  <c r="H2327" i="19"/>
  <c r="I2327" i="19"/>
  <c r="J2327" i="19"/>
  <c r="G2328" i="19"/>
  <c r="K2328" i="19" s="1"/>
  <c r="H2328" i="19"/>
  <c r="I2328" i="19"/>
  <c r="J2328" i="19"/>
  <c r="G2329" i="19"/>
  <c r="K2329" i="19" s="1"/>
  <c r="H2329" i="19"/>
  <c r="I2329" i="19"/>
  <c r="J2329" i="19"/>
  <c r="G2330" i="19"/>
  <c r="K2330" i="19" s="1"/>
  <c r="H2330" i="19"/>
  <c r="I2330" i="19"/>
  <c r="J2330" i="19"/>
  <c r="G2331" i="19"/>
  <c r="K2331" i="19" s="1"/>
  <c r="H2331" i="19"/>
  <c r="I2331" i="19"/>
  <c r="J2331" i="19"/>
  <c r="G2332" i="19"/>
  <c r="K2332" i="19" s="1"/>
  <c r="H2332" i="19"/>
  <c r="I2332" i="19"/>
  <c r="J2332" i="19"/>
  <c r="G2333" i="19"/>
  <c r="K2333" i="19" s="1"/>
  <c r="H2333" i="19"/>
  <c r="I2333" i="19"/>
  <c r="J2333" i="19"/>
  <c r="G2334" i="19"/>
  <c r="K2334" i="19" s="1"/>
  <c r="H2334" i="19"/>
  <c r="I2334" i="19"/>
  <c r="J2334" i="19"/>
  <c r="G2335" i="19"/>
  <c r="K2335" i="19" s="1"/>
  <c r="H2335" i="19"/>
  <c r="I2335" i="19"/>
  <c r="J2335" i="19"/>
  <c r="G2336" i="19"/>
  <c r="K2336" i="19" s="1"/>
  <c r="H2336" i="19"/>
  <c r="I2336" i="19"/>
  <c r="J2336" i="19"/>
  <c r="G2337" i="19"/>
  <c r="K2337" i="19" s="1"/>
  <c r="H2337" i="19"/>
  <c r="I2337" i="19"/>
  <c r="J2337" i="19"/>
  <c r="G2338" i="19"/>
  <c r="K2338" i="19" s="1"/>
  <c r="H2338" i="19"/>
  <c r="I2338" i="19"/>
  <c r="J2338" i="19"/>
  <c r="G2339" i="19"/>
  <c r="K2339" i="19" s="1"/>
  <c r="H2339" i="19"/>
  <c r="I2339" i="19"/>
  <c r="J2339" i="19"/>
  <c r="G2340" i="19"/>
  <c r="K2340" i="19" s="1"/>
  <c r="H2340" i="19"/>
  <c r="I2340" i="19"/>
  <c r="J2340" i="19"/>
  <c r="G2341" i="19"/>
  <c r="K2341" i="19" s="1"/>
  <c r="H2341" i="19"/>
  <c r="I2341" i="19"/>
  <c r="J2341" i="19"/>
  <c r="G2342" i="19"/>
  <c r="K2342" i="19" s="1"/>
  <c r="H2342" i="19"/>
  <c r="I2342" i="19"/>
  <c r="J2342" i="19"/>
  <c r="G2343" i="19"/>
  <c r="K2343" i="19" s="1"/>
  <c r="H2343" i="19"/>
  <c r="I2343" i="19"/>
  <c r="J2343" i="19"/>
  <c r="G2344" i="19"/>
  <c r="K2344" i="19" s="1"/>
  <c r="H2344" i="19"/>
  <c r="I2344" i="19"/>
  <c r="J2344" i="19"/>
  <c r="G2345" i="19"/>
  <c r="K2345" i="19" s="1"/>
  <c r="H2345" i="19"/>
  <c r="I2345" i="19"/>
  <c r="J2345" i="19"/>
  <c r="G2346" i="19"/>
  <c r="K2346" i="19" s="1"/>
  <c r="H2346" i="19"/>
  <c r="I2346" i="19"/>
  <c r="J2346" i="19"/>
  <c r="G2347" i="19"/>
  <c r="K2347" i="19" s="1"/>
  <c r="H2347" i="19"/>
  <c r="I2347" i="19"/>
  <c r="J2347" i="19"/>
  <c r="G2348" i="19"/>
  <c r="K2348" i="19" s="1"/>
  <c r="H2348" i="19"/>
  <c r="I2348" i="19"/>
  <c r="J2348" i="19"/>
  <c r="G2349" i="19"/>
  <c r="K2349" i="19" s="1"/>
  <c r="H2349" i="19"/>
  <c r="I2349" i="19"/>
  <c r="J2349" i="19"/>
  <c r="G2350" i="19"/>
  <c r="K2350" i="19" s="1"/>
  <c r="H2350" i="19"/>
  <c r="I2350" i="19"/>
  <c r="J2350" i="19"/>
  <c r="G2351" i="19"/>
  <c r="K2351" i="19" s="1"/>
  <c r="H2351" i="19"/>
  <c r="I2351" i="19"/>
  <c r="J2351" i="19"/>
  <c r="G2352" i="19"/>
  <c r="K2352" i="19" s="1"/>
  <c r="H2352" i="19"/>
  <c r="I2352" i="19"/>
  <c r="J2352" i="19"/>
  <c r="G2353" i="19"/>
  <c r="K2353" i="19" s="1"/>
  <c r="H2353" i="19"/>
  <c r="I2353" i="19"/>
  <c r="J2353" i="19"/>
  <c r="G2354" i="19"/>
  <c r="K2354" i="19" s="1"/>
  <c r="H2354" i="19"/>
  <c r="I2354" i="19"/>
  <c r="J2354" i="19"/>
  <c r="G2355" i="19"/>
  <c r="K2355" i="19" s="1"/>
  <c r="H2355" i="19"/>
  <c r="I2355" i="19"/>
  <c r="J2355" i="19"/>
  <c r="G2356" i="19"/>
  <c r="K2356" i="19" s="1"/>
  <c r="H2356" i="19"/>
  <c r="I2356" i="19"/>
  <c r="J2356" i="19"/>
  <c r="G2357" i="19"/>
  <c r="K2357" i="19" s="1"/>
  <c r="H2357" i="19"/>
  <c r="I2357" i="19"/>
  <c r="J2357" i="19"/>
  <c r="G2358" i="19"/>
  <c r="K2358" i="19" s="1"/>
  <c r="H2358" i="19"/>
  <c r="I2358" i="19"/>
  <c r="J2358" i="19"/>
  <c r="G2359" i="19"/>
  <c r="K2359" i="19" s="1"/>
  <c r="H2359" i="19"/>
  <c r="I2359" i="19"/>
  <c r="J2359" i="19"/>
  <c r="G2360" i="19"/>
  <c r="K2360" i="19" s="1"/>
  <c r="H2360" i="19"/>
  <c r="I2360" i="19"/>
  <c r="J2360" i="19"/>
  <c r="G2361" i="19"/>
  <c r="K2361" i="19" s="1"/>
  <c r="H2361" i="19"/>
  <c r="I2361" i="19"/>
  <c r="J2361" i="19"/>
  <c r="G2362" i="19"/>
  <c r="K2362" i="19" s="1"/>
  <c r="H2362" i="19"/>
  <c r="I2362" i="19"/>
  <c r="J2362" i="19"/>
  <c r="G2363" i="19"/>
  <c r="K2363" i="19" s="1"/>
  <c r="H2363" i="19"/>
  <c r="I2363" i="19"/>
  <c r="J2363" i="19"/>
  <c r="G2364" i="19"/>
  <c r="K2364" i="19" s="1"/>
  <c r="H2364" i="19"/>
  <c r="I2364" i="19"/>
  <c r="J2364" i="19"/>
  <c r="G2365" i="19"/>
  <c r="K2365" i="19" s="1"/>
  <c r="H2365" i="19"/>
  <c r="I2365" i="19"/>
  <c r="J2365" i="19"/>
  <c r="G2366" i="19"/>
  <c r="K2366" i="19" s="1"/>
  <c r="H2366" i="19"/>
  <c r="I2366" i="19"/>
  <c r="J2366" i="19"/>
  <c r="G2367" i="19"/>
  <c r="K2367" i="19" s="1"/>
  <c r="H2367" i="19"/>
  <c r="I2367" i="19"/>
  <c r="J2367" i="19"/>
  <c r="G2368" i="19"/>
  <c r="K2368" i="19" s="1"/>
  <c r="H2368" i="19"/>
  <c r="I2368" i="19"/>
  <c r="J2368" i="19"/>
  <c r="G2369" i="19"/>
  <c r="K2369" i="19" s="1"/>
  <c r="H2369" i="19"/>
  <c r="I2369" i="19"/>
  <c r="J2369" i="19"/>
  <c r="G2370" i="19"/>
  <c r="K2370" i="19" s="1"/>
  <c r="H2370" i="19"/>
  <c r="I2370" i="19"/>
  <c r="J2370" i="19"/>
  <c r="G2371" i="19"/>
  <c r="K2371" i="19" s="1"/>
  <c r="H2371" i="19"/>
  <c r="I2371" i="19"/>
  <c r="J2371" i="19"/>
  <c r="G2372" i="19"/>
  <c r="K2372" i="19" s="1"/>
  <c r="H2372" i="19"/>
  <c r="I2372" i="19"/>
  <c r="J2372" i="19"/>
  <c r="G2373" i="19"/>
  <c r="K2373" i="19" s="1"/>
  <c r="H2373" i="19"/>
  <c r="I2373" i="19"/>
  <c r="J2373" i="19"/>
  <c r="G2374" i="19"/>
  <c r="K2374" i="19" s="1"/>
  <c r="H2374" i="19"/>
  <c r="I2374" i="19"/>
  <c r="J2374" i="19"/>
  <c r="G2375" i="19"/>
  <c r="K2375" i="19" s="1"/>
  <c r="H2375" i="19"/>
  <c r="I2375" i="19"/>
  <c r="J2375" i="19"/>
  <c r="G2376" i="19"/>
  <c r="K2376" i="19" s="1"/>
  <c r="H2376" i="19"/>
  <c r="I2376" i="19"/>
  <c r="J2376" i="19"/>
  <c r="G2377" i="19"/>
  <c r="K2377" i="19" s="1"/>
  <c r="H2377" i="19"/>
  <c r="I2377" i="19"/>
  <c r="J2377" i="19"/>
  <c r="G2378" i="19"/>
  <c r="K2378" i="19" s="1"/>
  <c r="H2378" i="19"/>
  <c r="I2378" i="19"/>
  <c r="J2378" i="19"/>
  <c r="G2379" i="19"/>
  <c r="K2379" i="19" s="1"/>
  <c r="H2379" i="19"/>
  <c r="I2379" i="19"/>
  <c r="J2379" i="19"/>
  <c r="G2380" i="19"/>
  <c r="K2380" i="19" s="1"/>
  <c r="H2380" i="19"/>
  <c r="I2380" i="19"/>
  <c r="J2380" i="19"/>
  <c r="G2381" i="19"/>
  <c r="K2381" i="19" s="1"/>
  <c r="H2381" i="19"/>
  <c r="I2381" i="19"/>
  <c r="J2381" i="19"/>
  <c r="G2382" i="19"/>
  <c r="K2382" i="19" s="1"/>
  <c r="H2382" i="19"/>
  <c r="I2382" i="19"/>
  <c r="J2382" i="19"/>
  <c r="G2383" i="19"/>
  <c r="K2383" i="19" s="1"/>
  <c r="H2383" i="19"/>
  <c r="I2383" i="19"/>
  <c r="J2383" i="19"/>
  <c r="G2384" i="19"/>
  <c r="K2384" i="19" s="1"/>
  <c r="H2384" i="19"/>
  <c r="I2384" i="19"/>
  <c r="J2384" i="19"/>
  <c r="G2385" i="19"/>
  <c r="K2385" i="19" s="1"/>
  <c r="H2385" i="19"/>
  <c r="I2385" i="19"/>
  <c r="J2385" i="19"/>
  <c r="G2386" i="19"/>
  <c r="K2386" i="19" s="1"/>
  <c r="H2386" i="19"/>
  <c r="I2386" i="19"/>
  <c r="J2386" i="19"/>
  <c r="G2387" i="19"/>
  <c r="K2387" i="19" s="1"/>
  <c r="H2387" i="19"/>
  <c r="I2387" i="19"/>
  <c r="J2387" i="19"/>
  <c r="G2388" i="19"/>
  <c r="K2388" i="19" s="1"/>
  <c r="H2388" i="19"/>
  <c r="I2388" i="19"/>
  <c r="J2388" i="19"/>
  <c r="G2389" i="19"/>
  <c r="K2389" i="19" s="1"/>
  <c r="H2389" i="19"/>
  <c r="I2389" i="19"/>
  <c r="J2389" i="19"/>
  <c r="G2390" i="19"/>
  <c r="K2390" i="19" s="1"/>
  <c r="H2390" i="19"/>
  <c r="I2390" i="19"/>
  <c r="J2390" i="19"/>
  <c r="G2391" i="19"/>
  <c r="K2391" i="19" s="1"/>
  <c r="H2391" i="19"/>
  <c r="I2391" i="19"/>
  <c r="J2391" i="19"/>
  <c r="G2392" i="19"/>
  <c r="K2392" i="19" s="1"/>
  <c r="H2392" i="19"/>
  <c r="I2392" i="19"/>
  <c r="J2392" i="19"/>
  <c r="G2393" i="19"/>
  <c r="K2393" i="19" s="1"/>
  <c r="H2393" i="19"/>
  <c r="I2393" i="19"/>
  <c r="J2393" i="19"/>
  <c r="G2394" i="19"/>
  <c r="K2394" i="19" s="1"/>
  <c r="H2394" i="19"/>
  <c r="I2394" i="19"/>
  <c r="J2394" i="19"/>
  <c r="G2395" i="19"/>
  <c r="K2395" i="19" s="1"/>
  <c r="H2395" i="19"/>
  <c r="I2395" i="19"/>
  <c r="J2395" i="19"/>
  <c r="G2396" i="19"/>
  <c r="K2396" i="19" s="1"/>
  <c r="H2396" i="19"/>
  <c r="I2396" i="19"/>
  <c r="J2396" i="19"/>
  <c r="G2397" i="19"/>
  <c r="K2397" i="19" s="1"/>
  <c r="H2397" i="19"/>
  <c r="I2397" i="19"/>
  <c r="J2397" i="19"/>
  <c r="G2398" i="19"/>
  <c r="K2398" i="19" s="1"/>
  <c r="H2398" i="19"/>
  <c r="I2398" i="19"/>
  <c r="J2398" i="19"/>
  <c r="G2399" i="19"/>
  <c r="K2399" i="19" s="1"/>
  <c r="H2399" i="19"/>
  <c r="I2399" i="19"/>
  <c r="J2399" i="19"/>
  <c r="G2400" i="19"/>
  <c r="K2400" i="19" s="1"/>
  <c r="H2400" i="19"/>
  <c r="I2400" i="19"/>
  <c r="J2400" i="19"/>
  <c r="G2401" i="19"/>
  <c r="K2401" i="19" s="1"/>
  <c r="H2401" i="19"/>
  <c r="I2401" i="19"/>
  <c r="J2401" i="19"/>
  <c r="C2402" i="19"/>
  <c r="D2402" i="19"/>
  <c r="E2402" i="19"/>
  <c r="F2402" i="19"/>
  <c r="G2403" i="19"/>
  <c r="K2403" i="19" s="1"/>
  <c r="H2403" i="19"/>
  <c r="I2403" i="19"/>
  <c r="J2403" i="19"/>
  <c r="G2404" i="19"/>
  <c r="K2404" i="19" s="1"/>
  <c r="H2404" i="19"/>
  <c r="I2404" i="19"/>
  <c r="J2404" i="19"/>
  <c r="G2405" i="19"/>
  <c r="K2405" i="19" s="1"/>
  <c r="H2405" i="19"/>
  <c r="I2405" i="19"/>
  <c r="J2405" i="19"/>
  <c r="C2406" i="19"/>
  <c r="D2406" i="19"/>
  <c r="E2406" i="19"/>
  <c r="F2406" i="19"/>
  <c r="H2351" i="12" l="1"/>
  <c r="D2408" i="19"/>
  <c r="G2402" i="19"/>
  <c r="G2406" i="19"/>
  <c r="E2408" i="19"/>
  <c r="K2406" i="19"/>
  <c r="K2323" i="19"/>
  <c r="K2402" i="19" s="1"/>
  <c r="F2408" i="19"/>
  <c r="H2406" i="19"/>
  <c r="I2406" i="19"/>
  <c r="J2406" i="19"/>
  <c r="H2402" i="19"/>
  <c r="I2402" i="19"/>
  <c r="J2402" i="19"/>
  <c r="C2408" i="19"/>
  <c r="G2311" i="19"/>
  <c r="F2311" i="19"/>
  <c r="E2311" i="19"/>
  <c r="D2311" i="19"/>
  <c r="K2310" i="19"/>
  <c r="J2310" i="19"/>
  <c r="I2310" i="19"/>
  <c r="H2310" i="19"/>
  <c r="L2310" i="19" s="1"/>
  <c r="K2309" i="19"/>
  <c r="J2309" i="19"/>
  <c r="I2309" i="19"/>
  <c r="H2309" i="19"/>
  <c r="L2309" i="19" s="1"/>
  <c r="K2308" i="19"/>
  <c r="K2311" i="19" s="1"/>
  <c r="J2308" i="19"/>
  <c r="J2311" i="19" s="1"/>
  <c r="I2308" i="19"/>
  <c r="H2308" i="19"/>
  <c r="L2308" i="19" s="1"/>
  <c r="G2307" i="19"/>
  <c r="G2312" i="19" s="1"/>
  <c r="F2307" i="19"/>
  <c r="F2312" i="19" s="1"/>
  <c r="E2307" i="19"/>
  <c r="E2312" i="19" s="1"/>
  <c r="D2307" i="19"/>
  <c r="D2312" i="19" s="1"/>
  <c r="K2306" i="19"/>
  <c r="J2306" i="19"/>
  <c r="I2306" i="19"/>
  <c r="H2306" i="19"/>
  <c r="L2306" i="19" s="1"/>
  <c r="K2305" i="19"/>
  <c r="J2305" i="19"/>
  <c r="I2305" i="19"/>
  <c r="H2305" i="19"/>
  <c r="L2305" i="19" s="1"/>
  <c r="K2304" i="19"/>
  <c r="J2304" i="19"/>
  <c r="I2304" i="19"/>
  <c r="H2304" i="19"/>
  <c r="L2304" i="19" s="1"/>
  <c r="K2303" i="19"/>
  <c r="J2303" i="19"/>
  <c r="I2303" i="19"/>
  <c r="H2303" i="19"/>
  <c r="L2303" i="19" s="1"/>
  <c r="K2302" i="19"/>
  <c r="J2302" i="19"/>
  <c r="I2302" i="19"/>
  <c r="H2302" i="19"/>
  <c r="L2302" i="19" s="1"/>
  <c r="K2301" i="19"/>
  <c r="J2301" i="19"/>
  <c r="I2301" i="19"/>
  <c r="H2301" i="19"/>
  <c r="L2301" i="19" s="1"/>
  <c r="K2300" i="19"/>
  <c r="J2300" i="19"/>
  <c r="I2300" i="19"/>
  <c r="H2300" i="19"/>
  <c r="L2300" i="19" s="1"/>
  <c r="K2299" i="19"/>
  <c r="J2299" i="19"/>
  <c r="I2299" i="19"/>
  <c r="H2299" i="19"/>
  <c r="L2299" i="19" s="1"/>
  <c r="K2298" i="19"/>
  <c r="J2298" i="19"/>
  <c r="I2298" i="19"/>
  <c r="H2298" i="19"/>
  <c r="L2298" i="19" s="1"/>
  <c r="K2297" i="19"/>
  <c r="J2297" i="19"/>
  <c r="I2297" i="19"/>
  <c r="H2297" i="19"/>
  <c r="L2297" i="19" s="1"/>
  <c r="K2296" i="19"/>
  <c r="J2296" i="19"/>
  <c r="I2296" i="19"/>
  <c r="H2296" i="19"/>
  <c r="L2296" i="19" s="1"/>
  <c r="K2295" i="19"/>
  <c r="J2295" i="19"/>
  <c r="I2295" i="19"/>
  <c r="H2295" i="19"/>
  <c r="L2295" i="19" s="1"/>
  <c r="K2294" i="19"/>
  <c r="J2294" i="19"/>
  <c r="I2294" i="19"/>
  <c r="H2294" i="19"/>
  <c r="L2294" i="19" s="1"/>
  <c r="K2293" i="19"/>
  <c r="J2293" i="19"/>
  <c r="I2293" i="19"/>
  <c r="H2293" i="19"/>
  <c r="L2293" i="19" s="1"/>
  <c r="K2292" i="19"/>
  <c r="J2292" i="19"/>
  <c r="I2292" i="19"/>
  <c r="H2292" i="19"/>
  <c r="L2292" i="19" s="1"/>
  <c r="K2291" i="19"/>
  <c r="J2291" i="19"/>
  <c r="I2291" i="19"/>
  <c r="H2291" i="19"/>
  <c r="L2291" i="19" s="1"/>
  <c r="K2290" i="19"/>
  <c r="J2290" i="19"/>
  <c r="I2290" i="19"/>
  <c r="H2290" i="19"/>
  <c r="L2290" i="19" s="1"/>
  <c r="K2289" i="19"/>
  <c r="J2289" i="19"/>
  <c r="I2289" i="19"/>
  <c r="H2289" i="19"/>
  <c r="L2289" i="19" s="1"/>
  <c r="K2288" i="19"/>
  <c r="J2288" i="19"/>
  <c r="I2288" i="19"/>
  <c r="H2288" i="19"/>
  <c r="L2288" i="19" s="1"/>
  <c r="K2287" i="19"/>
  <c r="J2287" i="19"/>
  <c r="I2287" i="19"/>
  <c r="H2287" i="19"/>
  <c r="L2287" i="19" s="1"/>
  <c r="K2286" i="19"/>
  <c r="J2286" i="19"/>
  <c r="I2286" i="19"/>
  <c r="H2286" i="19"/>
  <c r="L2286" i="19" s="1"/>
  <c r="K2285" i="19"/>
  <c r="J2285" i="19"/>
  <c r="I2285" i="19"/>
  <c r="H2285" i="19"/>
  <c r="L2285" i="19" s="1"/>
  <c r="K2284" i="19"/>
  <c r="J2284" i="19"/>
  <c r="I2284" i="19"/>
  <c r="H2284" i="19"/>
  <c r="L2284" i="19" s="1"/>
  <c r="K2283" i="19"/>
  <c r="J2283" i="19"/>
  <c r="I2283" i="19"/>
  <c r="H2283" i="19"/>
  <c r="L2283" i="19" s="1"/>
  <c r="K2282" i="19"/>
  <c r="J2282" i="19"/>
  <c r="I2282" i="19"/>
  <c r="H2282" i="19"/>
  <c r="L2282" i="19" s="1"/>
  <c r="K2281" i="19"/>
  <c r="J2281" i="19"/>
  <c r="I2281" i="19"/>
  <c r="H2281" i="19"/>
  <c r="L2281" i="19" s="1"/>
  <c r="K2280" i="19"/>
  <c r="J2280" i="19"/>
  <c r="I2280" i="19"/>
  <c r="H2280" i="19"/>
  <c r="L2280" i="19" s="1"/>
  <c r="K2279" i="19"/>
  <c r="J2279" i="19"/>
  <c r="I2279" i="19"/>
  <c r="H2279" i="19"/>
  <c r="L2279" i="19" s="1"/>
  <c r="K2278" i="19"/>
  <c r="J2278" i="19"/>
  <c r="I2278" i="19"/>
  <c r="H2278" i="19"/>
  <c r="L2278" i="19" s="1"/>
  <c r="K2277" i="19"/>
  <c r="J2277" i="19"/>
  <c r="I2277" i="19"/>
  <c r="H2277" i="19"/>
  <c r="L2277" i="19" s="1"/>
  <c r="K2276" i="19"/>
  <c r="J2276" i="19"/>
  <c r="I2276" i="19"/>
  <c r="H2276" i="19"/>
  <c r="L2276" i="19" s="1"/>
  <c r="K2275" i="19"/>
  <c r="J2275" i="19"/>
  <c r="I2275" i="19"/>
  <c r="H2275" i="19"/>
  <c r="L2275" i="19" s="1"/>
  <c r="K2274" i="19"/>
  <c r="J2274" i="19"/>
  <c r="I2274" i="19"/>
  <c r="H2274" i="19"/>
  <c r="L2274" i="19" s="1"/>
  <c r="K2273" i="19"/>
  <c r="J2273" i="19"/>
  <c r="I2273" i="19"/>
  <c r="H2273" i="19"/>
  <c r="L2273" i="19" s="1"/>
  <c r="K2272" i="19"/>
  <c r="J2272" i="19"/>
  <c r="I2272" i="19"/>
  <c r="H2272" i="19"/>
  <c r="L2272" i="19" s="1"/>
  <c r="K2271" i="19"/>
  <c r="J2271" i="19"/>
  <c r="I2271" i="19"/>
  <c r="H2271" i="19"/>
  <c r="L2271" i="19" s="1"/>
  <c r="K2270" i="19"/>
  <c r="J2270" i="19"/>
  <c r="I2270" i="19"/>
  <c r="H2270" i="19"/>
  <c r="L2270" i="19" s="1"/>
  <c r="K2269" i="19"/>
  <c r="J2269" i="19"/>
  <c r="I2269" i="19"/>
  <c r="H2269" i="19"/>
  <c r="L2269" i="19" s="1"/>
  <c r="K2268" i="19"/>
  <c r="J2268" i="19"/>
  <c r="I2268" i="19"/>
  <c r="H2268" i="19"/>
  <c r="L2268" i="19" s="1"/>
  <c r="K2267" i="19"/>
  <c r="J2267" i="19"/>
  <c r="I2267" i="19"/>
  <c r="H2267" i="19"/>
  <c r="L2267" i="19" s="1"/>
  <c r="K2266" i="19"/>
  <c r="J2266" i="19"/>
  <c r="I2266" i="19"/>
  <c r="H2266" i="19"/>
  <c r="L2266" i="19" s="1"/>
  <c r="K2265" i="19"/>
  <c r="J2265" i="19"/>
  <c r="I2265" i="19"/>
  <c r="H2265" i="19"/>
  <c r="L2265" i="19" s="1"/>
  <c r="K2264" i="19"/>
  <c r="J2264" i="19"/>
  <c r="I2264" i="19"/>
  <c r="H2264" i="19"/>
  <c r="L2264" i="19" s="1"/>
  <c r="K2263" i="19"/>
  <c r="J2263" i="19"/>
  <c r="I2263" i="19"/>
  <c r="H2263" i="19"/>
  <c r="L2263" i="19" s="1"/>
  <c r="K2262" i="19"/>
  <c r="J2262" i="19"/>
  <c r="I2262" i="19"/>
  <c r="H2262" i="19"/>
  <c r="L2262" i="19" s="1"/>
  <c r="K2261" i="19"/>
  <c r="J2261" i="19"/>
  <c r="I2261" i="19"/>
  <c r="H2261" i="19"/>
  <c r="L2261" i="19" s="1"/>
  <c r="K2260" i="19"/>
  <c r="J2260" i="19"/>
  <c r="I2260" i="19"/>
  <c r="H2260" i="19"/>
  <c r="L2260" i="19" s="1"/>
  <c r="K2259" i="19"/>
  <c r="J2259" i="19"/>
  <c r="I2259" i="19"/>
  <c r="H2259" i="19"/>
  <c r="L2259" i="19" s="1"/>
  <c r="K2258" i="19"/>
  <c r="J2258" i="19"/>
  <c r="I2258" i="19"/>
  <c r="H2258" i="19"/>
  <c r="L2258" i="19" s="1"/>
  <c r="K2257" i="19"/>
  <c r="J2257" i="19"/>
  <c r="I2257" i="19"/>
  <c r="H2257" i="19"/>
  <c r="L2257" i="19" s="1"/>
  <c r="K2256" i="19"/>
  <c r="J2256" i="19"/>
  <c r="I2256" i="19"/>
  <c r="H2256" i="19"/>
  <c r="L2256" i="19" s="1"/>
  <c r="K2255" i="19"/>
  <c r="J2255" i="19"/>
  <c r="I2255" i="19"/>
  <c r="H2255" i="19"/>
  <c r="L2255" i="19" s="1"/>
  <c r="K2254" i="19"/>
  <c r="J2254" i="19"/>
  <c r="I2254" i="19"/>
  <c r="H2254" i="19"/>
  <c r="L2254" i="19" s="1"/>
  <c r="K2253" i="19"/>
  <c r="J2253" i="19"/>
  <c r="I2253" i="19"/>
  <c r="H2253" i="19"/>
  <c r="L2253" i="19" s="1"/>
  <c r="K2252" i="19"/>
  <c r="J2252" i="19"/>
  <c r="I2252" i="19"/>
  <c r="H2252" i="19"/>
  <c r="L2252" i="19" s="1"/>
  <c r="K2251" i="19"/>
  <c r="J2251" i="19"/>
  <c r="I2251" i="19"/>
  <c r="H2251" i="19"/>
  <c r="L2251" i="19" s="1"/>
  <c r="K2250" i="19"/>
  <c r="J2250" i="19"/>
  <c r="I2250" i="19"/>
  <c r="H2250" i="19"/>
  <c r="L2250" i="19" s="1"/>
  <c r="K2249" i="19"/>
  <c r="J2249" i="19"/>
  <c r="I2249" i="19"/>
  <c r="H2249" i="19"/>
  <c r="L2249" i="19" s="1"/>
  <c r="K2248" i="19"/>
  <c r="J2248" i="19"/>
  <c r="I2248" i="19"/>
  <c r="H2248" i="19"/>
  <c r="L2248" i="19" s="1"/>
  <c r="K2247" i="19"/>
  <c r="J2247" i="19"/>
  <c r="I2247" i="19"/>
  <c r="H2247" i="19"/>
  <c r="L2247" i="19" s="1"/>
  <c r="K2246" i="19"/>
  <c r="J2246" i="19"/>
  <c r="I2246" i="19"/>
  <c r="H2246" i="19"/>
  <c r="L2246" i="19" s="1"/>
  <c r="K2245" i="19"/>
  <c r="J2245" i="19"/>
  <c r="I2245" i="19"/>
  <c r="H2245" i="19"/>
  <c r="L2245" i="19" s="1"/>
  <c r="K2244" i="19"/>
  <c r="J2244" i="19"/>
  <c r="I2244" i="19"/>
  <c r="H2244" i="19"/>
  <c r="L2244" i="19" s="1"/>
  <c r="K2243" i="19"/>
  <c r="J2243" i="19"/>
  <c r="I2243" i="19"/>
  <c r="H2243" i="19"/>
  <c r="L2243" i="19" s="1"/>
  <c r="K2242" i="19"/>
  <c r="J2242" i="19"/>
  <c r="I2242" i="19"/>
  <c r="H2242" i="19"/>
  <c r="L2242" i="19" s="1"/>
  <c r="K2241" i="19"/>
  <c r="J2241" i="19"/>
  <c r="I2241" i="19"/>
  <c r="H2241" i="19"/>
  <c r="L2241" i="19" s="1"/>
  <c r="K2240" i="19"/>
  <c r="J2240" i="19"/>
  <c r="I2240" i="19"/>
  <c r="H2240" i="19"/>
  <c r="L2240" i="19" s="1"/>
  <c r="K2239" i="19"/>
  <c r="J2239" i="19"/>
  <c r="I2239" i="19"/>
  <c r="H2239" i="19"/>
  <c r="L2239" i="19" s="1"/>
  <c r="K2238" i="19"/>
  <c r="J2238" i="19"/>
  <c r="I2238" i="19"/>
  <c r="H2238" i="19"/>
  <c r="L2238" i="19" s="1"/>
  <c r="K2237" i="19"/>
  <c r="J2237" i="19"/>
  <c r="I2237" i="19"/>
  <c r="H2237" i="19"/>
  <c r="L2237" i="19" s="1"/>
  <c r="K2236" i="19"/>
  <c r="J2236" i="19"/>
  <c r="I2236" i="19"/>
  <c r="H2236" i="19"/>
  <c r="L2236" i="19" s="1"/>
  <c r="K2235" i="19"/>
  <c r="J2235" i="19"/>
  <c r="I2235" i="19"/>
  <c r="H2235" i="19"/>
  <c r="L2235" i="19" s="1"/>
  <c r="K2234" i="19"/>
  <c r="J2234" i="19"/>
  <c r="I2234" i="19"/>
  <c r="H2234" i="19"/>
  <c r="L2234" i="19" s="1"/>
  <c r="K2233" i="19"/>
  <c r="J2233" i="19"/>
  <c r="I2233" i="19"/>
  <c r="H2233" i="19"/>
  <c r="L2233" i="19" s="1"/>
  <c r="K2232" i="19"/>
  <c r="J2232" i="19"/>
  <c r="I2232" i="19"/>
  <c r="H2232" i="19"/>
  <c r="L2232" i="19" s="1"/>
  <c r="K2231" i="19"/>
  <c r="J2231" i="19"/>
  <c r="I2231" i="19"/>
  <c r="H2231" i="19"/>
  <c r="L2231" i="19" s="1"/>
  <c r="K2230" i="19"/>
  <c r="J2230" i="19"/>
  <c r="I2230" i="19"/>
  <c r="H2230" i="19"/>
  <c r="L2230" i="19" s="1"/>
  <c r="K2229" i="19"/>
  <c r="J2229" i="19"/>
  <c r="I2229" i="19"/>
  <c r="H2229" i="19"/>
  <c r="L2229" i="19" s="1"/>
  <c r="K2228" i="19"/>
  <c r="J2228" i="19"/>
  <c r="I2228" i="19"/>
  <c r="H2228" i="19"/>
  <c r="L2228" i="19" s="1"/>
  <c r="K2227" i="19"/>
  <c r="J2227" i="19"/>
  <c r="I2227" i="19"/>
  <c r="H2227" i="19"/>
  <c r="L2227" i="19" s="1"/>
  <c r="K2226" i="19"/>
  <c r="J2226" i="19"/>
  <c r="I2226" i="19"/>
  <c r="H2226" i="19"/>
  <c r="L2226" i="19" s="1"/>
  <c r="K2225" i="19"/>
  <c r="J2225" i="19"/>
  <c r="I2225" i="19"/>
  <c r="H2225" i="19"/>
  <c r="L2225" i="19" s="1"/>
  <c r="K2224" i="19"/>
  <c r="J2224" i="19"/>
  <c r="I2224" i="19"/>
  <c r="H2224" i="19"/>
  <c r="L2224" i="19" s="1"/>
  <c r="K2223" i="19"/>
  <c r="J2223" i="19"/>
  <c r="I2223" i="19"/>
  <c r="H2223" i="19"/>
  <c r="L2223" i="19" s="1"/>
  <c r="K2222" i="19"/>
  <c r="J2222" i="19"/>
  <c r="I2222" i="19"/>
  <c r="H2222" i="19"/>
  <c r="L2222" i="19" s="1"/>
  <c r="K2221" i="19"/>
  <c r="J2221" i="19"/>
  <c r="I2221" i="19"/>
  <c r="H2221" i="19"/>
  <c r="L2221" i="19" s="1"/>
  <c r="K2220" i="19"/>
  <c r="J2220" i="19"/>
  <c r="I2220" i="19"/>
  <c r="H2220" i="19"/>
  <c r="L2220" i="19" s="1"/>
  <c r="K2219" i="19"/>
  <c r="J2219" i="19"/>
  <c r="I2219" i="19"/>
  <c r="H2219" i="19"/>
  <c r="L2219" i="19" s="1"/>
  <c r="K2218" i="19"/>
  <c r="J2218" i="19"/>
  <c r="I2218" i="19"/>
  <c r="H2218" i="19"/>
  <c r="L2218" i="19" s="1"/>
  <c r="K2217" i="19"/>
  <c r="J2217" i="19"/>
  <c r="I2217" i="19"/>
  <c r="H2217" i="19"/>
  <c r="L2217" i="19" s="1"/>
  <c r="K2216" i="19"/>
  <c r="J2216" i="19"/>
  <c r="I2216" i="19"/>
  <c r="H2216" i="19"/>
  <c r="L2216" i="19" s="1"/>
  <c r="K2215" i="19"/>
  <c r="J2215" i="19"/>
  <c r="I2215" i="19"/>
  <c r="H2215" i="19"/>
  <c r="L2215" i="19" s="1"/>
  <c r="K2214" i="19"/>
  <c r="J2214" i="19"/>
  <c r="I2214" i="19"/>
  <c r="H2214" i="19"/>
  <c r="L2214" i="19" s="1"/>
  <c r="K2213" i="19"/>
  <c r="J2213" i="19"/>
  <c r="I2213" i="19"/>
  <c r="H2213" i="19"/>
  <c r="L2213" i="19" s="1"/>
  <c r="K2212" i="19"/>
  <c r="J2212" i="19"/>
  <c r="I2212" i="19"/>
  <c r="H2212" i="19"/>
  <c r="L2212" i="19" s="1"/>
  <c r="K2211" i="19"/>
  <c r="J2211" i="19"/>
  <c r="I2211" i="19"/>
  <c r="H2211" i="19"/>
  <c r="L2211" i="19" s="1"/>
  <c r="K2210" i="19"/>
  <c r="J2210" i="19"/>
  <c r="I2210" i="19"/>
  <c r="H2210" i="19"/>
  <c r="L2210" i="19" s="1"/>
  <c r="K2209" i="19"/>
  <c r="J2209" i="19"/>
  <c r="I2209" i="19"/>
  <c r="H2209" i="19"/>
  <c r="L2209" i="19" s="1"/>
  <c r="K2208" i="19"/>
  <c r="J2208" i="19"/>
  <c r="I2208" i="19"/>
  <c r="H2208" i="19"/>
  <c r="L2208" i="19" s="1"/>
  <c r="K2207" i="19"/>
  <c r="J2207" i="19"/>
  <c r="I2207" i="19"/>
  <c r="H2207" i="19"/>
  <c r="L2207" i="19" s="1"/>
  <c r="K2206" i="19"/>
  <c r="J2206" i="19"/>
  <c r="I2206" i="19"/>
  <c r="H2206" i="19"/>
  <c r="L2206" i="19" s="1"/>
  <c r="K2205" i="19"/>
  <c r="J2205" i="19"/>
  <c r="I2205" i="19"/>
  <c r="H2205" i="19"/>
  <c r="L2205" i="19" s="1"/>
  <c r="K2204" i="19"/>
  <c r="J2204" i="19"/>
  <c r="I2204" i="19"/>
  <c r="H2204" i="19"/>
  <c r="L2204" i="19" s="1"/>
  <c r="K2203" i="19"/>
  <c r="J2203" i="19"/>
  <c r="I2203" i="19"/>
  <c r="H2203" i="19"/>
  <c r="L2203" i="19" s="1"/>
  <c r="K2202" i="19"/>
  <c r="J2202" i="19"/>
  <c r="I2202" i="19"/>
  <c r="H2202" i="19"/>
  <c r="L2202" i="19" s="1"/>
  <c r="K2201" i="19"/>
  <c r="J2201" i="19"/>
  <c r="I2201" i="19"/>
  <c r="H2201" i="19"/>
  <c r="L2201" i="19" s="1"/>
  <c r="K2200" i="19"/>
  <c r="J2200" i="19"/>
  <c r="I2200" i="19"/>
  <c r="H2200" i="19"/>
  <c r="L2200" i="19" s="1"/>
  <c r="K2199" i="19"/>
  <c r="J2199" i="19"/>
  <c r="I2199" i="19"/>
  <c r="H2199" i="19"/>
  <c r="L2199" i="19" s="1"/>
  <c r="K2198" i="19"/>
  <c r="J2198" i="19"/>
  <c r="I2198" i="19"/>
  <c r="H2198" i="19"/>
  <c r="L2198" i="19" s="1"/>
  <c r="K2197" i="19"/>
  <c r="J2197" i="19"/>
  <c r="I2197" i="19"/>
  <c r="H2197" i="19"/>
  <c r="L2197" i="19" s="1"/>
  <c r="K2196" i="19"/>
  <c r="J2196" i="19"/>
  <c r="I2196" i="19"/>
  <c r="H2196" i="19"/>
  <c r="L2196" i="19" s="1"/>
  <c r="K2195" i="19"/>
  <c r="J2195" i="19"/>
  <c r="I2195" i="19"/>
  <c r="H2195" i="19"/>
  <c r="L2195" i="19" s="1"/>
  <c r="K2194" i="19"/>
  <c r="J2194" i="19"/>
  <c r="I2194" i="19"/>
  <c r="H2194" i="19"/>
  <c r="L2194" i="19" s="1"/>
  <c r="K2193" i="19"/>
  <c r="J2193" i="19"/>
  <c r="I2193" i="19"/>
  <c r="H2193" i="19"/>
  <c r="L2193" i="19" s="1"/>
  <c r="K2192" i="19"/>
  <c r="J2192" i="19"/>
  <c r="I2192" i="19"/>
  <c r="H2192" i="19"/>
  <c r="L2192" i="19" s="1"/>
  <c r="I2191" i="19"/>
  <c r="H2191" i="19"/>
  <c r="L2191" i="19" s="1"/>
  <c r="I2190" i="19"/>
  <c r="H2190" i="19"/>
  <c r="L2190" i="19" s="1"/>
  <c r="H2348" i="12" l="1"/>
  <c r="J2307" i="19"/>
  <c r="J2312" i="19" s="1"/>
  <c r="G2408" i="19"/>
  <c r="J2408" i="19"/>
  <c r="K2408" i="19"/>
  <c r="I2408" i="19"/>
  <c r="H2408" i="19"/>
  <c r="L2311" i="19"/>
  <c r="I2311" i="19"/>
  <c r="I2307" i="19"/>
  <c r="K2307" i="19"/>
  <c r="K2312" i="19" s="1"/>
  <c r="L2307" i="19"/>
  <c r="H2307" i="19"/>
  <c r="H2311" i="19"/>
  <c r="H2347" i="12" l="1"/>
  <c r="H2397" i="12"/>
  <c r="H2400" i="12" s="1"/>
  <c r="I2312" i="19"/>
  <c r="H2312" i="19"/>
  <c r="L2312" i="19"/>
  <c r="F2091" i="19" l="1"/>
  <c r="F2092" i="19" s="1"/>
  <c r="E2091" i="19"/>
  <c r="E2092" i="19" s="1"/>
  <c r="D2091" i="19"/>
  <c r="D2092" i="19" s="1"/>
  <c r="G1189" i="19" l="1"/>
  <c r="F1364" i="19"/>
  <c r="F1366" i="19" s="1"/>
  <c r="E1364" i="19"/>
  <c r="E1366" i="19" s="1"/>
  <c r="D1364" i="19"/>
  <c r="D1366" i="19" s="1"/>
  <c r="C1364" i="19"/>
  <c r="J1363" i="19"/>
  <c r="I1363" i="19"/>
  <c r="H1363" i="19"/>
  <c r="G1363" i="19"/>
  <c r="K1363" i="19" s="1"/>
  <c r="J1362" i="19"/>
  <c r="I1362" i="19"/>
  <c r="H1362" i="19"/>
  <c r="G1362" i="19"/>
  <c r="K1362" i="19" s="1"/>
  <c r="J1361" i="19"/>
  <c r="I1361" i="19"/>
  <c r="H1361" i="19"/>
  <c r="G1361" i="19"/>
  <c r="K1361" i="19" s="1"/>
  <c r="J1360" i="19"/>
  <c r="I1360" i="19"/>
  <c r="H1360" i="19"/>
  <c r="G1360" i="19"/>
  <c r="K1360" i="19" s="1"/>
  <c r="J1359" i="19"/>
  <c r="I1359" i="19"/>
  <c r="H1359" i="19"/>
  <c r="G1359" i="19"/>
  <c r="K1359" i="19" s="1"/>
  <c r="J1358" i="19"/>
  <c r="I1358" i="19"/>
  <c r="H1358" i="19"/>
  <c r="G1358" i="19"/>
  <c r="K1358" i="19" s="1"/>
  <c r="J1357" i="19"/>
  <c r="I1357" i="19"/>
  <c r="H1357" i="19"/>
  <c r="G1357" i="19"/>
  <c r="K1357" i="19" s="1"/>
  <c r="J1356" i="19"/>
  <c r="I1356" i="19"/>
  <c r="H1356" i="19"/>
  <c r="G1356" i="19"/>
  <c r="K1356" i="19" s="1"/>
  <c r="J1355" i="19"/>
  <c r="I1355" i="19"/>
  <c r="H1355" i="19"/>
  <c r="G1355" i="19"/>
  <c r="K1355" i="19" s="1"/>
  <c r="J1354" i="19"/>
  <c r="I1354" i="19"/>
  <c r="H1354" i="19"/>
  <c r="G1354" i="19"/>
  <c r="K1354" i="19" s="1"/>
  <c r="J1353" i="19"/>
  <c r="I1353" i="19"/>
  <c r="H1353" i="19"/>
  <c r="G1353" i="19"/>
  <c r="K1353" i="19" s="1"/>
  <c r="J1352" i="19"/>
  <c r="I1352" i="19"/>
  <c r="H1352" i="19"/>
  <c r="G1352" i="19"/>
  <c r="K1352" i="19" s="1"/>
  <c r="J1351" i="19"/>
  <c r="I1351" i="19"/>
  <c r="H1351" i="19"/>
  <c r="G1351" i="19"/>
  <c r="K1351" i="19" s="1"/>
  <c r="J1350" i="19"/>
  <c r="I1350" i="19"/>
  <c r="H1350" i="19"/>
  <c r="G1350" i="19"/>
  <c r="K1350" i="19" s="1"/>
  <c r="J1349" i="19"/>
  <c r="I1349" i="19"/>
  <c r="H1349" i="19"/>
  <c r="G1349" i="19"/>
  <c r="K1349" i="19" s="1"/>
  <c r="G1375" i="19"/>
  <c r="K1375" i="19" s="1"/>
  <c r="H1375" i="19"/>
  <c r="I1375" i="19"/>
  <c r="J1375" i="19"/>
  <c r="G1376" i="19"/>
  <c r="K1376" i="19" s="1"/>
  <c r="H1376" i="19"/>
  <c r="I1376" i="19"/>
  <c r="J1376" i="19"/>
  <c r="G1377" i="19"/>
  <c r="K1377" i="19" s="1"/>
  <c r="H1377" i="19"/>
  <c r="I1377" i="19"/>
  <c r="J1377" i="19"/>
  <c r="G1378" i="19"/>
  <c r="K1378" i="19" s="1"/>
  <c r="H1378" i="19"/>
  <c r="I1378" i="19"/>
  <c r="J1378" i="19"/>
  <c r="G1379" i="19"/>
  <c r="K1379" i="19" s="1"/>
  <c r="H1379" i="19"/>
  <c r="I1379" i="19"/>
  <c r="J1379" i="19"/>
  <c r="G1380" i="19"/>
  <c r="K1380" i="19" s="1"/>
  <c r="H1380" i="19"/>
  <c r="I1380" i="19"/>
  <c r="J1380" i="19"/>
  <c r="G1381" i="19"/>
  <c r="K1381" i="19" s="1"/>
  <c r="H1381" i="19"/>
  <c r="I1381" i="19"/>
  <c r="J1381" i="19"/>
  <c r="G1382" i="19"/>
  <c r="K1382" i="19" s="1"/>
  <c r="H1382" i="19"/>
  <c r="I1382" i="19"/>
  <c r="J1382" i="19"/>
  <c r="J1348" i="19"/>
  <c r="I1348" i="19"/>
  <c r="H1348" i="19"/>
  <c r="G1348" i="19"/>
  <c r="K1348" i="19" s="1"/>
  <c r="J1347" i="19"/>
  <c r="I1347" i="19"/>
  <c r="H1347" i="19"/>
  <c r="G1347" i="19"/>
  <c r="K1347" i="19" s="1"/>
  <c r="J1344" i="19"/>
  <c r="I1344" i="19"/>
  <c r="H1344" i="19"/>
  <c r="G1344" i="19"/>
  <c r="K1344" i="19" s="1"/>
  <c r="J1343" i="19"/>
  <c r="I1343" i="19"/>
  <c r="H1343" i="19"/>
  <c r="G1343" i="19"/>
  <c r="K1343" i="19" s="1"/>
  <c r="J1342" i="19"/>
  <c r="I1342" i="19"/>
  <c r="H1342" i="19"/>
  <c r="G1342" i="19"/>
  <c r="K1342" i="19" s="1"/>
  <c r="J1341" i="19"/>
  <c r="I1341" i="19"/>
  <c r="H1341" i="19"/>
  <c r="G1341" i="19"/>
  <c r="K1341" i="19" s="1"/>
  <c r="J1340" i="19"/>
  <c r="I1340" i="19"/>
  <c r="H1340" i="19"/>
  <c r="G1340" i="19"/>
  <c r="K1340" i="19" s="1"/>
  <c r="J1339" i="19"/>
  <c r="I1339" i="19"/>
  <c r="H1339" i="19"/>
  <c r="G1339" i="19"/>
  <c r="K1339" i="19" s="1"/>
  <c r="J1338" i="19"/>
  <c r="I1338" i="19"/>
  <c r="H1338" i="19"/>
  <c r="G1338" i="19"/>
  <c r="K1338" i="19" s="1"/>
  <c r="J1337" i="19"/>
  <c r="I1337" i="19"/>
  <c r="H1337" i="19"/>
  <c r="G1337" i="19"/>
  <c r="K1337" i="19" s="1"/>
  <c r="J1336" i="19"/>
  <c r="I1336" i="19"/>
  <c r="H1336" i="19"/>
  <c r="G1336" i="19"/>
  <c r="K1336" i="19" s="1"/>
  <c r="J1335" i="19"/>
  <c r="I1335" i="19"/>
  <c r="H1335" i="19"/>
  <c r="G1335" i="19"/>
  <c r="K1335" i="19" s="1"/>
  <c r="J1334" i="19"/>
  <c r="I1334" i="19"/>
  <c r="H1334" i="19"/>
  <c r="G1334" i="19"/>
  <c r="K1334" i="19" s="1"/>
  <c r="J1333" i="19"/>
  <c r="I1333" i="19"/>
  <c r="H1333" i="19"/>
  <c r="G1333" i="19"/>
  <c r="K1333" i="19" s="1"/>
  <c r="J1332" i="19"/>
  <c r="I1332" i="19"/>
  <c r="H1332" i="19"/>
  <c r="G1332" i="19"/>
  <c r="K1332" i="19" s="1"/>
  <c r="J1331" i="19"/>
  <c r="I1331" i="19"/>
  <c r="H1331" i="19"/>
  <c r="G1331" i="19"/>
  <c r="K1331" i="19" s="1"/>
  <c r="J1330" i="19"/>
  <c r="I1330" i="19"/>
  <c r="H1330" i="19"/>
  <c r="G1330" i="19"/>
  <c r="K1330" i="19" s="1"/>
  <c r="J1329" i="19"/>
  <c r="I1329" i="19"/>
  <c r="H1329" i="19"/>
  <c r="G1329" i="19"/>
  <c r="K1329" i="19" s="1"/>
  <c r="J1328" i="19"/>
  <c r="I1328" i="19"/>
  <c r="H1328" i="19"/>
  <c r="G1328" i="19"/>
  <c r="K1328" i="19" s="1"/>
  <c r="J1327" i="19"/>
  <c r="I1327" i="19"/>
  <c r="H1327" i="19"/>
  <c r="G1327" i="19"/>
  <c r="K1327" i="19" s="1"/>
  <c r="J1326" i="19"/>
  <c r="I1326" i="19"/>
  <c r="H1326" i="19"/>
  <c r="G1326" i="19"/>
  <c r="K1326" i="19" s="1"/>
  <c r="J1325" i="19"/>
  <c r="I1325" i="19"/>
  <c r="H1325" i="19"/>
  <c r="G1325" i="19"/>
  <c r="K1325" i="19" s="1"/>
  <c r="J1324" i="19"/>
  <c r="I1324" i="19"/>
  <c r="H1324" i="19"/>
  <c r="G1324" i="19"/>
  <c r="K1324" i="19" s="1"/>
  <c r="J1323" i="19"/>
  <c r="I1323" i="19"/>
  <c r="H1323" i="19"/>
  <c r="G1323" i="19"/>
  <c r="K1323" i="19" s="1"/>
  <c r="J1322" i="19"/>
  <c r="I1322" i="19"/>
  <c r="H1322" i="19"/>
  <c r="G1322" i="19"/>
  <c r="K1322" i="19" s="1"/>
  <c r="J1321" i="19"/>
  <c r="I1321" i="19"/>
  <c r="H1321" i="19"/>
  <c r="G1321" i="19"/>
  <c r="K1321" i="19" s="1"/>
  <c r="J1320" i="19"/>
  <c r="I1320" i="19"/>
  <c r="H1320" i="19"/>
  <c r="G1320" i="19"/>
  <c r="K1320" i="19" s="1"/>
  <c r="J1319" i="19"/>
  <c r="I1319" i="19"/>
  <c r="H1319" i="19"/>
  <c r="G1319" i="19"/>
  <c r="K1319" i="19" s="1"/>
  <c r="J1318" i="19"/>
  <c r="I1318" i="19"/>
  <c r="H1318" i="19"/>
  <c r="G1318" i="19"/>
  <c r="K1318" i="19" s="1"/>
  <c r="J1317" i="19"/>
  <c r="I1317" i="19"/>
  <c r="H1317" i="19"/>
  <c r="G1317" i="19"/>
  <c r="K1317" i="19" s="1"/>
  <c r="J1316" i="19"/>
  <c r="I1316" i="19"/>
  <c r="H1316" i="19"/>
  <c r="G1316" i="19"/>
  <c r="K1316" i="19" s="1"/>
  <c r="J1315" i="19"/>
  <c r="I1315" i="19"/>
  <c r="H1315" i="19"/>
  <c r="G1315" i="19"/>
  <c r="K1315" i="19" s="1"/>
  <c r="J1314" i="19"/>
  <c r="I1314" i="19"/>
  <c r="H1314" i="19"/>
  <c r="G1314" i="19"/>
  <c r="K1314" i="19" s="1"/>
  <c r="J1313" i="19"/>
  <c r="I1313" i="19"/>
  <c r="H1313" i="19"/>
  <c r="G1313" i="19"/>
  <c r="K1313" i="19" s="1"/>
  <c r="J1312" i="19"/>
  <c r="I1312" i="19"/>
  <c r="H1312" i="19"/>
  <c r="G1312" i="19"/>
  <c r="K1312" i="19" s="1"/>
  <c r="J1311" i="19"/>
  <c r="I1311" i="19"/>
  <c r="H1311" i="19"/>
  <c r="G1311" i="19"/>
  <c r="K1311" i="19" s="1"/>
  <c r="J1310" i="19"/>
  <c r="I1310" i="19"/>
  <c r="H1310" i="19"/>
  <c r="G1310" i="19"/>
  <c r="K1310" i="19" s="1"/>
  <c r="J1309" i="19"/>
  <c r="I1309" i="19"/>
  <c r="H1309" i="19"/>
  <c r="G1309" i="19"/>
  <c r="K1309" i="19" s="1"/>
  <c r="J1308" i="19"/>
  <c r="I1308" i="19"/>
  <c r="H1308" i="19"/>
  <c r="G1308" i="19"/>
  <c r="K1308" i="19" s="1"/>
  <c r="J1307" i="19"/>
  <c r="I1307" i="19"/>
  <c r="H1307" i="19"/>
  <c r="G1307" i="19"/>
  <c r="K1307" i="19" s="1"/>
  <c r="J1306" i="19"/>
  <c r="I1306" i="19"/>
  <c r="H1306" i="19"/>
  <c r="G1306" i="19"/>
  <c r="K1306" i="19" s="1"/>
  <c r="J1305" i="19"/>
  <c r="I1305" i="19"/>
  <c r="H1305" i="19"/>
  <c r="G1305" i="19"/>
  <c r="K1305" i="19" s="1"/>
  <c r="J1304" i="19"/>
  <c r="I1304" i="19"/>
  <c r="H1304" i="19"/>
  <c r="G1304" i="19"/>
  <c r="K1304" i="19" s="1"/>
  <c r="J1303" i="19"/>
  <c r="I1303" i="19"/>
  <c r="H1303" i="19"/>
  <c r="G1303" i="19"/>
  <c r="K1303" i="19" s="1"/>
  <c r="J1302" i="19"/>
  <c r="I1302" i="19"/>
  <c r="H1302" i="19"/>
  <c r="G1302" i="19"/>
  <c r="K1302" i="19" s="1"/>
  <c r="J1301" i="19"/>
  <c r="I1301" i="19"/>
  <c r="H1301" i="19"/>
  <c r="G1301" i="19"/>
  <c r="K1301" i="19" s="1"/>
  <c r="J1300" i="19"/>
  <c r="I1300" i="19"/>
  <c r="H1300" i="19"/>
  <c r="G1300" i="19"/>
  <c r="K1300" i="19" s="1"/>
  <c r="J1299" i="19"/>
  <c r="I1299" i="19"/>
  <c r="H1299" i="19"/>
  <c r="G1299" i="19"/>
  <c r="K1299" i="19" s="1"/>
  <c r="J1298" i="19"/>
  <c r="I1298" i="19"/>
  <c r="H1298" i="19"/>
  <c r="G1298" i="19"/>
  <c r="K1298" i="19" s="1"/>
  <c r="J1297" i="19"/>
  <c r="I1297" i="19"/>
  <c r="H1297" i="19"/>
  <c r="G1297" i="19"/>
  <c r="K1297" i="19" s="1"/>
  <c r="J1296" i="19"/>
  <c r="I1296" i="19"/>
  <c r="H1296" i="19"/>
  <c r="G1296" i="19"/>
  <c r="K1296" i="19" s="1"/>
  <c r="J1295" i="19"/>
  <c r="I1295" i="19"/>
  <c r="H1295" i="19"/>
  <c r="G1295" i="19"/>
  <c r="K1295" i="19" s="1"/>
  <c r="J1294" i="19"/>
  <c r="I1294" i="19"/>
  <c r="H1294" i="19"/>
  <c r="G1294" i="19"/>
  <c r="K1294" i="19" s="1"/>
  <c r="J1293" i="19"/>
  <c r="I1293" i="19"/>
  <c r="H1293" i="19"/>
  <c r="G1293" i="19"/>
  <c r="K1293" i="19" s="1"/>
  <c r="J1292" i="19"/>
  <c r="I1292" i="19"/>
  <c r="H1292" i="19"/>
  <c r="G1292" i="19"/>
  <c r="K1292" i="19" s="1"/>
  <c r="J1291" i="19"/>
  <c r="I1291" i="19"/>
  <c r="H1291" i="19"/>
  <c r="G1291" i="19"/>
  <c r="K1291" i="19" s="1"/>
  <c r="J1290" i="19"/>
  <c r="I1290" i="19"/>
  <c r="H1290" i="19"/>
  <c r="G1290" i="19"/>
  <c r="K1290" i="19" s="1"/>
  <c r="J1289" i="19"/>
  <c r="I1289" i="19"/>
  <c r="H1289" i="19"/>
  <c r="G1289" i="19"/>
  <c r="K1289" i="19" s="1"/>
  <c r="J1288" i="19"/>
  <c r="I1288" i="19"/>
  <c r="H1288" i="19"/>
  <c r="G1288" i="19"/>
  <c r="K1288" i="19" s="1"/>
  <c r="J1287" i="19"/>
  <c r="I1287" i="19"/>
  <c r="H1287" i="19"/>
  <c r="G1287" i="19"/>
  <c r="K1287" i="19" s="1"/>
  <c r="J1286" i="19"/>
  <c r="I1286" i="19"/>
  <c r="H1286" i="19"/>
  <c r="G1286" i="19"/>
  <c r="K1286" i="19" s="1"/>
  <c r="J1285" i="19"/>
  <c r="I1285" i="19"/>
  <c r="H1285" i="19"/>
  <c r="G1285" i="19"/>
  <c r="K1285" i="19" s="1"/>
  <c r="J1284" i="19"/>
  <c r="I1284" i="19"/>
  <c r="H1284" i="19"/>
  <c r="G1284" i="19"/>
  <c r="K1284" i="19" s="1"/>
  <c r="J1283" i="19"/>
  <c r="I1283" i="19"/>
  <c r="H1283" i="19"/>
  <c r="G1283" i="19"/>
  <c r="K1283" i="19" s="1"/>
  <c r="J1282" i="19"/>
  <c r="I1282" i="19"/>
  <c r="H1282" i="19"/>
  <c r="G1282" i="19"/>
  <c r="K1282" i="19" s="1"/>
  <c r="J1281" i="19"/>
  <c r="I1281" i="19"/>
  <c r="H1281" i="19"/>
  <c r="G1281" i="19"/>
  <c r="K1281" i="19" s="1"/>
  <c r="J1280" i="19"/>
  <c r="I1280" i="19"/>
  <c r="H1280" i="19"/>
  <c r="G1280" i="19"/>
  <c r="K1280" i="19" s="1"/>
  <c r="J1279" i="19"/>
  <c r="I1279" i="19"/>
  <c r="H1279" i="19"/>
  <c r="G1279" i="19"/>
  <c r="K1279" i="19" s="1"/>
  <c r="J1278" i="19"/>
  <c r="I1278" i="19"/>
  <c r="H1278" i="19"/>
  <c r="G1278" i="19"/>
  <c r="K1278" i="19" s="1"/>
  <c r="J1277" i="19"/>
  <c r="I1277" i="19"/>
  <c r="H1277" i="19"/>
  <c r="G1277" i="19"/>
  <c r="K1277" i="19" s="1"/>
  <c r="J1276" i="19"/>
  <c r="I1276" i="19"/>
  <c r="H1276" i="19"/>
  <c r="G1276" i="19"/>
  <c r="K1276" i="19" s="1"/>
  <c r="J1275" i="19"/>
  <c r="I1275" i="19"/>
  <c r="H1275" i="19"/>
  <c r="G1275" i="19"/>
  <c r="K1275" i="19" s="1"/>
  <c r="J1274" i="19"/>
  <c r="I1274" i="19"/>
  <c r="H1274" i="19"/>
  <c r="G1274" i="19"/>
  <c r="K1274" i="19" s="1"/>
  <c r="J1273" i="19"/>
  <c r="I1273" i="19"/>
  <c r="H1273" i="19"/>
  <c r="G1273" i="19"/>
  <c r="K1273" i="19" s="1"/>
  <c r="J1272" i="19"/>
  <c r="I1272" i="19"/>
  <c r="H1272" i="19"/>
  <c r="G1272" i="19"/>
  <c r="K1272" i="19" s="1"/>
  <c r="J1271" i="19"/>
  <c r="I1271" i="19"/>
  <c r="H1271" i="19"/>
  <c r="G1271" i="19"/>
  <c r="K1271" i="19" s="1"/>
  <c r="J1270" i="19"/>
  <c r="I1270" i="19"/>
  <c r="H1270" i="19"/>
  <c r="G1270" i="19"/>
  <c r="K1270" i="19" s="1"/>
  <c r="J1269" i="19"/>
  <c r="I1269" i="19"/>
  <c r="H1269" i="19"/>
  <c r="G1269" i="19"/>
  <c r="K1269" i="19" s="1"/>
  <c r="J1268" i="19"/>
  <c r="I1268" i="19"/>
  <c r="H1268" i="19"/>
  <c r="G1268" i="19"/>
  <c r="K1268" i="19" s="1"/>
  <c r="J1267" i="19"/>
  <c r="I1267" i="19"/>
  <c r="H1267" i="19"/>
  <c r="G1267" i="19"/>
  <c r="K1267" i="19" s="1"/>
  <c r="J1266" i="19"/>
  <c r="I1266" i="19"/>
  <c r="H1266" i="19"/>
  <c r="G1266" i="19"/>
  <c r="K1266" i="19" s="1"/>
  <c r="J1265" i="19"/>
  <c r="I1265" i="19"/>
  <c r="H1265" i="19"/>
  <c r="G1265" i="19"/>
  <c r="K1265" i="19" s="1"/>
  <c r="J1264" i="19"/>
  <c r="I1264" i="19"/>
  <c r="H1264" i="19"/>
  <c r="G1264" i="19"/>
  <c r="K1264" i="19" s="1"/>
  <c r="J1263" i="19"/>
  <c r="I1263" i="19"/>
  <c r="H1263" i="19"/>
  <c r="G1263" i="19"/>
  <c r="K1263" i="19" s="1"/>
  <c r="J1262" i="19"/>
  <c r="I1262" i="19"/>
  <c r="H1262" i="19"/>
  <c r="G1262" i="19"/>
  <c r="K1262" i="19" s="1"/>
  <c r="J1261" i="19"/>
  <c r="I1261" i="19"/>
  <c r="H1261" i="19"/>
  <c r="G1261" i="19"/>
  <c r="K1261" i="19" s="1"/>
  <c r="J1260" i="19"/>
  <c r="I1260" i="19"/>
  <c r="H1260" i="19"/>
  <c r="G1260" i="19"/>
  <c r="K1260" i="19" s="1"/>
  <c r="J1259" i="19"/>
  <c r="I1259" i="19"/>
  <c r="H1259" i="19"/>
  <c r="G1259" i="19"/>
  <c r="K1259" i="19" s="1"/>
  <c r="J1258" i="19"/>
  <c r="I1258" i="19"/>
  <c r="H1258" i="19"/>
  <c r="G1258" i="19"/>
  <c r="K1258" i="19" s="1"/>
  <c r="J1257" i="19"/>
  <c r="I1257" i="19"/>
  <c r="H1257" i="19"/>
  <c r="G1257" i="19"/>
  <c r="K1257" i="19" s="1"/>
  <c r="J1256" i="19"/>
  <c r="I1256" i="19"/>
  <c r="H1256" i="19"/>
  <c r="G1256" i="19"/>
  <c r="K1256" i="19" s="1"/>
  <c r="J1255" i="19"/>
  <c r="I1255" i="19"/>
  <c r="H1255" i="19"/>
  <c r="G1255" i="19"/>
  <c r="K1255" i="19" s="1"/>
  <c r="J1254" i="19"/>
  <c r="I1254" i="19"/>
  <c r="H1254" i="19"/>
  <c r="G1254" i="19"/>
  <c r="K1254" i="19" s="1"/>
  <c r="J1253" i="19"/>
  <c r="I1253" i="19"/>
  <c r="H1253" i="19"/>
  <c r="G1253" i="19"/>
  <c r="K1253" i="19" s="1"/>
  <c r="J1252" i="19"/>
  <c r="I1252" i="19"/>
  <c r="H1252" i="19"/>
  <c r="G1252" i="19"/>
  <c r="K1252" i="19" s="1"/>
  <c r="J1251" i="19"/>
  <c r="I1251" i="19"/>
  <c r="H1251" i="19"/>
  <c r="G1251" i="19"/>
  <c r="K1251" i="19" s="1"/>
  <c r="J1250" i="19"/>
  <c r="I1250" i="19"/>
  <c r="H1250" i="19"/>
  <c r="G1250" i="19"/>
  <c r="K1250" i="19" s="1"/>
  <c r="J1249" i="19"/>
  <c r="I1249" i="19"/>
  <c r="H1249" i="19"/>
  <c r="G1249" i="19"/>
  <c r="K1249" i="19" s="1"/>
  <c r="J1248" i="19"/>
  <c r="I1248" i="19"/>
  <c r="H1248" i="19"/>
  <c r="G1248" i="19"/>
  <c r="K1248" i="19" s="1"/>
  <c r="J1247" i="19"/>
  <c r="I1247" i="19"/>
  <c r="H1247" i="19"/>
  <c r="G1247" i="19"/>
  <c r="K1247" i="19" s="1"/>
  <c r="J1246" i="19"/>
  <c r="I1246" i="19"/>
  <c r="H1246" i="19"/>
  <c r="G1246" i="19"/>
  <c r="K1246" i="19" s="1"/>
  <c r="J1245" i="19"/>
  <c r="I1245" i="19"/>
  <c r="H1245" i="19"/>
  <c r="G1245" i="19"/>
  <c r="K1245" i="19" s="1"/>
  <c r="J1244" i="19"/>
  <c r="I1244" i="19"/>
  <c r="H1244" i="19"/>
  <c r="G1244" i="19"/>
  <c r="K1244" i="19" s="1"/>
  <c r="J1243" i="19"/>
  <c r="I1243" i="19"/>
  <c r="H1243" i="19"/>
  <c r="G1243" i="19"/>
  <c r="K1243" i="19" s="1"/>
  <c r="J1242" i="19"/>
  <c r="I1242" i="19"/>
  <c r="H1242" i="19"/>
  <c r="G1242" i="19"/>
  <c r="K1242" i="19" s="1"/>
  <c r="J1241" i="19"/>
  <c r="I1241" i="19"/>
  <c r="H1241" i="19"/>
  <c r="G1241" i="19"/>
  <c r="K1241" i="19" s="1"/>
  <c r="J1240" i="19"/>
  <c r="I1240" i="19"/>
  <c r="H1240" i="19"/>
  <c r="G1240" i="19"/>
  <c r="K1240" i="19" s="1"/>
  <c r="J1239" i="19"/>
  <c r="I1239" i="19"/>
  <c r="H1239" i="19"/>
  <c r="G1239" i="19"/>
  <c r="K1239" i="19" s="1"/>
  <c r="J1238" i="19"/>
  <c r="I1238" i="19"/>
  <c r="H1238" i="19"/>
  <c r="G1238" i="19"/>
  <c r="K1238" i="19" s="1"/>
  <c r="J1237" i="19"/>
  <c r="I1237" i="19"/>
  <c r="H1237" i="19"/>
  <c r="G1237" i="19"/>
  <c r="K1237" i="19" s="1"/>
  <c r="J1236" i="19"/>
  <c r="I1236" i="19"/>
  <c r="H1236" i="19"/>
  <c r="G1236" i="19"/>
  <c r="K1236" i="19" s="1"/>
  <c r="J1235" i="19"/>
  <c r="I1235" i="19"/>
  <c r="H1235" i="19"/>
  <c r="G1235" i="19"/>
  <c r="K1235" i="19" s="1"/>
  <c r="J1234" i="19"/>
  <c r="I1234" i="19"/>
  <c r="H1234" i="19"/>
  <c r="G1234" i="19"/>
  <c r="K1234" i="19" s="1"/>
  <c r="J1233" i="19"/>
  <c r="I1233" i="19"/>
  <c r="H1233" i="19"/>
  <c r="G1233" i="19"/>
  <c r="K1233" i="19" s="1"/>
  <c r="J1232" i="19"/>
  <c r="I1232" i="19"/>
  <c r="H1232" i="19"/>
  <c r="G1232" i="19"/>
  <c r="K1232" i="19" s="1"/>
  <c r="J1231" i="19"/>
  <c r="I1231" i="19"/>
  <c r="H1231" i="19"/>
  <c r="G1231" i="19"/>
  <c r="K1231" i="19" s="1"/>
  <c r="J1230" i="19"/>
  <c r="I1230" i="19"/>
  <c r="H1230" i="19"/>
  <c r="G1230" i="19"/>
  <c r="K1230" i="19" s="1"/>
  <c r="J1229" i="19"/>
  <c r="I1229" i="19"/>
  <c r="H1229" i="19"/>
  <c r="G1229" i="19"/>
  <c r="K1229" i="19" s="1"/>
  <c r="J1228" i="19"/>
  <c r="I1228" i="19"/>
  <c r="H1228" i="19"/>
  <c r="G1228" i="19"/>
  <c r="K1228" i="19" s="1"/>
  <c r="J1227" i="19"/>
  <c r="I1227" i="19"/>
  <c r="H1227" i="19"/>
  <c r="G1227" i="19"/>
  <c r="K1227" i="19" s="1"/>
  <c r="J1226" i="19"/>
  <c r="I1226" i="19"/>
  <c r="H1226" i="19"/>
  <c r="G1226" i="19"/>
  <c r="K1226" i="19" s="1"/>
  <c r="J1225" i="19"/>
  <c r="I1225" i="19"/>
  <c r="H1225" i="19"/>
  <c r="G1225" i="19"/>
  <c r="K1225" i="19" s="1"/>
  <c r="J1224" i="19"/>
  <c r="I1224" i="19"/>
  <c r="H1224" i="19"/>
  <c r="G1224" i="19"/>
  <c r="K1224" i="19" s="1"/>
  <c r="J1223" i="19"/>
  <c r="I1223" i="19"/>
  <c r="H1223" i="19"/>
  <c r="G1223" i="19"/>
  <c r="K1223" i="19" s="1"/>
  <c r="J1222" i="19"/>
  <c r="I1222" i="19"/>
  <c r="H1222" i="19"/>
  <c r="G1222" i="19"/>
  <c r="K1222" i="19" s="1"/>
  <c r="J1221" i="19"/>
  <c r="I1221" i="19"/>
  <c r="H1221" i="19"/>
  <c r="G1221" i="19"/>
  <c r="K1221" i="19" s="1"/>
  <c r="J1220" i="19"/>
  <c r="I1220" i="19"/>
  <c r="H1220" i="19"/>
  <c r="G1220" i="19"/>
  <c r="K1220" i="19" s="1"/>
  <c r="J1219" i="19"/>
  <c r="I1219" i="19"/>
  <c r="H1219" i="19"/>
  <c r="G1219" i="19"/>
  <c r="K1219" i="19" s="1"/>
  <c r="J1218" i="19"/>
  <c r="I1218" i="19"/>
  <c r="H1218" i="19"/>
  <c r="G1218" i="19"/>
  <c r="K1218" i="19" s="1"/>
  <c r="J1217" i="19"/>
  <c r="I1217" i="19"/>
  <c r="H1217" i="19"/>
  <c r="G1217" i="19"/>
  <c r="K1217" i="19" s="1"/>
  <c r="J1216" i="19"/>
  <c r="I1216" i="19"/>
  <c r="H1216" i="19"/>
  <c r="G1216" i="19"/>
  <c r="K1216" i="19" s="1"/>
  <c r="J1215" i="19"/>
  <c r="I1215" i="19"/>
  <c r="H1215" i="19"/>
  <c r="G1215" i="19"/>
  <c r="K1215" i="19" s="1"/>
  <c r="J1214" i="19"/>
  <c r="I1214" i="19"/>
  <c r="H1214" i="19"/>
  <c r="G1214" i="19"/>
  <c r="K1214" i="19" s="1"/>
  <c r="J1213" i="19"/>
  <c r="I1213" i="19"/>
  <c r="H1213" i="19"/>
  <c r="G1213" i="19"/>
  <c r="K1213" i="19" s="1"/>
  <c r="J1212" i="19"/>
  <c r="I1212" i="19"/>
  <c r="H1212" i="19"/>
  <c r="G1212" i="19"/>
  <c r="K1212" i="19" s="1"/>
  <c r="J1211" i="19"/>
  <c r="I1211" i="19"/>
  <c r="H1211" i="19"/>
  <c r="G1211" i="19"/>
  <c r="K1211" i="19" s="1"/>
  <c r="J1210" i="19"/>
  <c r="I1210" i="19"/>
  <c r="H1210" i="19"/>
  <c r="G1210" i="19"/>
  <c r="K1210" i="19" s="1"/>
  <c r="J1209" i="19"/>
  <c r="I1209" i="19"/>
  <c r="H1209" i="19"/>
  <c r="G1209" i="19"/>
  <c r="K1209" i="19" s="1"/>
  <c r="J1208" i="19"/>
  <c r="I1208" i="19"/>
  <c r="H1208" i="19"/>
  <c r="G1208" i="19"/>
  <c r="K1208" i="19" s="1"/>
  <c r="J1207" i="19"/>
  <c r="I1207" i="19"/>
  <c r="H1207" i="19"/>
  <c r="G1207" i="19"/>
  <c r="K1207" i="19" s="1"/>
  <c r="J1206" i="19"/>
  <c r="I1206" i="19"/>
  <c r="H1206" i="19"/>
  <c r="G1206" i="19"/>
  <c r="K1206" i="19" s="1"/>
  <c r="J1205" i="19"/>
  <c r="I1205" i="19"/>
  <c r="H1205" i="19"/>
  <c r="G1205" i="19"/>
  <c r="K1205" i="19" s="1"/>
  <c r="J1204" i="19"/>
  <c r="I1204" i="19"/>
  <c r="H1204" i="19"/>
  <c r="G1204" i="19"/>
  <c r="K1204" i="19" s="1"/>
  <c r="J1203" i="19"/>
  <c r="I1203" i="19"/>
  <c r="H1203" i="19"/>
  <c r="G1203" i="19"/>
  <c r="K1203" i="19" s="1"/>
  <c r="J1202" i="19"/>
  <c r="I1202" i="19"/>
  <c r="H1202" i="19"/>
  <c r="G1202" i="19"/>
  <c r="K1202" i="19" s="1"/>
  <c r="J1201" i="19"/>
  <c r="I1201" i="19"/>
  <c r="H1201" i="19"/>
  <c r="G1201" i="19"/>
  <c r="K1201" i="19" s="1"/>
  <c r="J1200" i="19"/>
  <c r="I1200" i="19"/>
  <c r="H1200" i="19"/>
  <c r="G1200" i="19"/>
  <c r="K1200" i="19" s="1"/>
  <c r="J1199" i="19"/>
  <c r="I1199" i="19"/>
  <c r="H1199" i="19"/>
  <c r="G1199" i="19"/>
  <c r="K1199" i="19" s="1"/>
  <c r="H1364" i="19" l="1"/>
  <c r="J1364" i="19"/>
  <c r="K1364" i="19"/>
  <c r="G1364" i="19"/>
  <c r="I1364" i="19"/>
  <c r="G2057" i="19" l="1"/>
  <c r="K2057" i="19" s="1"/>
  <c r="J2057" i="19"/>
  <c r="F2078" i="19"/>
  <c r="J2068" i="19"/>
  <c r="G2068" i="19"/>
  <c r="K2068" i="19" s="1"/>
  <c r="I2057" i="19"/>
  <c r="H2057" i="19"/>
  <c r="I2068" i="19"/>
  <c r="H2068" i="19"/>
  <c r="J1406" i="19"/>
  <c r="I1406" i="19"/>
  <c r="H1406" i="19"/>
  <c r="G1406" i="19"/>
  <c r="K1406" i="19" s="1"/>
  <c r="J1405" i="19"/>
  <c r="I1405" i="19"/>
  <c r="H1405" i="19"/>
  <c r="G1405" i="19"/>
  <c r="K1405" i="19" s="1"/>
  <c r="J1404" i="19"/>
  <c r="I1404" i="19"/>
  <c r="H1404" i="19"/>
  <c r="G1404" i="19"/>
  <c r="K1404" i="19" s="1"/>
  <c r="J1403" i="19"/>
  <c r="I1403" i="19"/>
  <c r="H1403" i="19"/>
  <c r="G1403" i="19"/>
  <c r="K1403" i="19" s="1"/>
  <c r="J1402" i="19"/>
  <c r="I1402" i="19"/>
  <c r="H1402" i="19"/>
  <c r="G1402" i="19"/>
  <c r="K1402" i="19" s="1"/>
  <c r="J1401" i="19"/>
  <c r="I1401" i="19"/>
  <c r="H1401" i="19"/>
  <c r="G1401" i="19"/>
  <c r="K1401" i="19" s="1"/>
  <c r="J1400" i="19"/>
  <c r="I1400" i="19"/>
  <c r="H1400" i="19"/>
  <c r="G1400" i="19"/>
  <c r="K1400" i="19" s="1"/>
  <c r="J1399" i="19"/>
  <c r="I1399" i="19"/>
  <c r="H1399" i="19"/>
  <c r="G1399" i="19"/>
  <c r="K1399" i="19" s="1"/>
  <c r="J1398" i="19"/>
  <c r="I1398" i="19"/>
  <c r="H1398" i="19"/>
  <c r="G1398" i="19"/>
  <c r="K1398" i="19" s="1"/>
  <c r="J1397" i="19"/>
  <c r="I1397" i="19"/>
  <c r="H1397" i="19"/>
  <c r="G1397" i="19"/>
  <c r="K1397" i="19" s="1"/>
  <c r="J1396" i="19"/>
  <c r="I1396" i="19"/>
  <c r="H1396" i="19"/>
  <c r="G1396" i="19"/>
  <c r="K1396" i="19" s="1"/>
  <c r="J1395" i="19"/>
  <c r="I1395" i="19"/>
  <c r="H1395" i="19"/>
  <c r="G1395" i="19"/>
  <c r="K1395" i="19" s="1"/>
  <c r="J1394" i="19"/>
  <c r="I1394" i="19"/>
  <c r="H1394" i="19"/>
  <c r="G1394" i="19"/>
  <c r="K1394" i="19" s="1"/>
  <c r="J1393" i="19"/>
  <c r="I1393" i="19"/>
  <c r="H1393" i="19"/>
  <c r="G1393" i="19"/>
  <c r="K1393" i="19" s="1"/>
  <c r="J1392" i="19"/>
  <c r="I1392" i="19"/>
  <c r="H1392" i="19"/>
  <c r="G1392" i="19"/>
  <c r="K1392" i="19" s="1"/>
  <c r="J1391" i="19"/>
  <c r="I1391" i="19"/>
  <c r="H1391" i="19"/>
  <c r="G1391" i="19"/>
  <c r="K1391" i="19" s="1"/>
  <c r="J1390" i="19"/>
  <c r="I1390" i="19"/>
  <c r="H1390" i="19"/>
  <c r="G1390" i="19"/>
  <c r="K1390" i="19" s="1"/>
  <c r="J1389" i="19"/>
  <c r="I1389" i="19"/>
  <c r="H1389" i="19"/>
  <c r="G1389" i="19"/>
  <c r="K1389" i="19" s="1"/>
  <c r="J1388" i="19"/>
  <c r="I1388" i="19"/>
  <c r="H1388" i="19"/>
  <c r="G1388" i="19"/>
  <c r="K1388" i="19" s="1"/>
  <c r="J1387" i="19"/>
  <c r="I1387" i="19"/>
  <c r="H1387" i="19"/>
  <c r="G1387" i="19"/>
  <c r="K1387" i="19" s="1"/>
  <c r="J1386" i="19"/>
  <c r="I1386" i="19"/>
  <c r="H1386" i="19"/>
  <c r="G1386" i="19"/>
  <c r="K1386" i="19" s="1"/>
  <c r="J1385" i="19"/>
  <c r="I1385" i="19"/>
  <c r="H1385" i="19"/>
  <c r="G1385" i="19"/>
  <c r="K1385" i="19" s="1"/>
  <c r="J1384" i="19"/>
  <c r="I1384" i="19"/>
  <c r="H1384" i="19"/>
  <c r="G1384" i="19"/>
  <c r="K1384" i="19" s="1"/>
  <c r="J1383" i="19"/>
  <c r="I1383" i="19"/>
  <c r="H1383" i="19"/>
  <c r="G1383" i="19"/>
  <c r="K1383" i="19" s="1"/>
  <c r="G1888" i="19" l="1"/>
  <c r="K1888" i="19" s="1"/>
  <c r="I1888" i="19"/>
  <c r="H1888" i="19"/>
  <c r="J1888" i="19"/>
  <c r="G1859" i="19"/>
  <c r="K1859" i="19" s="1"/>
  <c r="I1859" i="19"/>
  <c r="H1859" i="19"/>
  <c r="J1859" i="19"/>
  <c r="E1903" i="19"/>
  <c r="G1902" i="19"/>
  <c r="K1902" i="19" s="1"/>
  <c r="I1902" i="19"/>
  <c r="D1903" i="19"/>
  <c r="H1902" i="19"/>
  <c r="C1903" i="19"/>
  <c r="J1902" i="19"/>
  <c r="G1901" i="19"/>
  <c r="K1901" i="19" s="1"/>
  <c r="I1901" i="19"/>
  <c r="H1901" i="19"/>
  <c r="J1901" i="19"/>
  <c r="G1900" i="19"/>
  <c r="K1900" i="19" s="1"/>
  <c r="I1900" i="19"/>
  <c r="H1900" i="19"/>
  <c r="J1900" i="19"/>
  <c r="G1899" i="19"/>
  <c r="K1899" i="19" s="1"/>
  <c r="I1899" i="19"/>
  <c r="H1899" i="19"/>
  <c r="J1899" i="19"/>
  <c r="G1898" i="19"/>
  <c r="K1898" i="19" s="1"/>
  <c r="I1898" i="19"/>
  <c r="H1898" i="19"/>
  <c r="J1898" i="19"/>
  <c r="G1897" i="19"/>
  <c r="K1897" i="19" s="1"/>
  <c r="I1897" i="19"/>
  <c r="H1897" i="19"/>
  <c r="J1897" i="19"/>
  <c r="G1896" i="19"/>
  <c r="K1896" i="19" s="1"/>
  <c r="I1896" i="19"/>
  <c r="H1896" i="19"/>
  <c r="J1896" i="19"/>
  <c r="G1895" i="19"/>
  <c r="K1895" i="19" s="1"/>
  <c r="I1895" i="19"/>
  <c r="H1895" i="19"/>
  <c r="J1895" i="19"/>
  <c r="G1894" i="19"/>
  <c r="K1894" i="19" s="1"/>
  <c r="I1894" i="19"/>
  <c r="H1894" i="19"/>
  <c r="J1894" i="19"/>
  <c r="G1893" i="19"/>
  <c r="K1893" i="19" s="1"/>
  <c r="I1893" i="19"/>
  <c r="H1893" i="19"/>
  <c r="J1893" i="19"/>
  <c r="G1892" i="19"/>
  <c r="K1892" i="19" s="1"/>
  <c r="I1892" i="19"/>
  <c r="H1892" i="19"/>
  <c r="J1892" i="19"/>
  <c r="G1891" i="19"/>
  <c r="K1891" i="19" s="1"/>
  <c r="I1891" i="19"/>
  <c r="H1891" i="19"/>
  <c r="J1891" i="19"/>
  <c r="G1890" i="19"/>
  <c r="K1890" i="19" s="1"/>
  <c r="I1890" i="19"/>
  <c r="H1890" i="19"/>
  <c r="J1890" i="19"/>
  <c r="H506" i="19" l="1"/>
  <c r="F504" i="19"/>
  <c r="J429" i="19"/>
  <c r="J460" i="19"/>
  <c r="H460" i="19"/>
  <c r="J458" i="19"/>
  <c r="J457" i="19"/>
  <c r="H457" i="19"/>
  <c r="J503" i="19"/>
  <c r="J502" i="19"/>
  <c r="J501" i="19"/>
  <c r="J500" i="19"/>
  <c r="J499" i="19"/>
  <c r="J498" i="19"/>
  <c r="J497" i="19"/>
  <c r="J496" i="19"/>
  <c r="J495" i="19"/>
  <c r="J494" i="19"/>
  <c r="J493" i="19"/>
  <c r="J492" i="19"/>
  <c r="J491" i="19"/>
  <c r="J490" i="19"/>
  <c r="J489" i="19"/>
  <c r="J488" i="19"/>
  <c r="J487" i="19"/>
  <c r="J486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G503" i="19"/>
  <c r="K503" i="19" s="1"/>
  <c r="G502" i="19"/>
  <c r="K502" i="19" s="1"/>
  <c r="G501" i="19"/>
  <c r="K501" i="19" s="1"/>
  <c r="G500" i="19"/>
  <c r="K500" i="19" s="1"/>
  <c r="G499" i="19"/>
  <c r="K499" i="19" s="1"/>
  <c r="G498" i="19"/>
  <c r="K498" i="19" s="1"/>
  <c r="G497" i="19"/>
  <c r="K497" i="19" s="1"/>
  <c r="G496" i="19"/>
  <c r="K496" i="19" s="1"/>
  <c r="G495" i="19"/>
  <c r="K495" i="19" s="1"/>
  <c r="G494" i="19"/>
  <c r="K494" i="19" s="1"/>
  <c r="G493" i="19"/>
  <c r="K493" i="19" s="1"/>
  <c r="G492" i="19"/>
  <c r="K492" i="19" s="1"/>
  <c r="G491" i="19"/>
  <c r="K491" i="19" s="1"/>
  <c r="G490" i="19"/>
  <c r="K490" i="19" s="1"/>
  <c r="G489" i="19"/>
  <c r="K489" i="19" s="1"/>
  <c r="G488" i="19"/>
  <c r="K488" i="19" s="1"/>
  <c r="G460" i="19"/>
  <c r="K460" i="19" s="1"/>
  <c r="G457" i="19"/>
  <c r="K457" i="19" s="1"/>
  <c r="I460" i="19"/>
  <c r="I457" i="19"/>
  <c r="D504" i="19" l="1"/>
  <c r="G487" i="19"/>
  <c r="K487" i="19" s="1"/>
  <c r="I487" i="19"/>
  <c r="C504" i="19"/>
  <c r="I486" i="19"/>
  <c r="E504" i="19"/>
  <c r="G486" i="19"/>
  <c r="K486" i="19" s="1"/>
  <c r="G443" i="19"/>
  <c r="J765" i="19" l="1"/>
  <c r="I765" i="19"/>
  <c r="H765" i="19"/>
  <c r="G765" i="19"/>
  <c r="K765" i="19" s="1"/>
  <c r="J764" i="19"/>
  <c r="I764" i="19"/>
  <c r="H764" i="19"/>
  <c r="G764" i="19"/>
  <c r="K764" i="19" s="1"/>
  <c r="J763" i="19"/>
  <c r="I763" i="19"/>
  <c r="H763" i="19"/>
  <c r="G763" i="19"/>
  <c r="K763" i="19" s="1"/>
  <c r="J762" i="19"/>
  <c r="I762" i="19"/>
  <c r="H762" i="19"/>
  <c r="G762" i="19"/>
  <c r="K762" i="19" s="1"/>
  <c r="J761" i="19"/>
  <c r="H1181" i="12" s="1"/>
  <c r="I761" i="19"/>
  <c r="H761" i="19"/>
  <c r="G761" i="19"/>
  <c r="K761" i="19" s="1"/>
  <c r="E780" i="19"/>
  <c r="D780" i="19"/>
  <c r="F778" i="19"/>
  <c r="F780" i="19" s="1"/>
  <c r="E778" i="19"/>
  <c r="D778" i="19"/>
  <c r="C778" i="19"/>
  <c r="J777" i="19"/>
  <c r="I777" i="19"/>
  <c r="H777" i="19"/>
  <c r="G777" i="19"/>
  <c r="K777" i="19" s="1"/>
  <c r="J776" i="19"/>
  <c r="I776" i="19"/>
  <c r="H776" i="19"/>
  <c r="G776" i="19"/>
  <c r="K776" i="19" s="1"/>
  <c r="J775" i="19"/>
  <c r="I775" i="19"/>
  <c r="H775" i="19"/>
  <c r="G775" i="19"/>
  <c r="K775" i="19" s="1"/>
  <c r="J774" i="19"/>
  <c r="I774" i="19"/>
  <c r="H774" i="19"/>
  <c r="G774" i="19"/>
  <c r="K774" i="19" s="1"/>
  <c r="J773" i="19"/>
  <c r="I773" i="19"/>
  <c r="H773" i="19"/>
  <c r="G773" i="19"/>
  <c r="K773" i="19" s="1"/>
  <c r="J772" i="19"/>
  <c r="I772" i="19"/>
  <c r="H772" i="19"/>
  <c r="G772" i="19"/>
  <c r="K772" i="19" s="1"/>
  <c r="J771" i="19"/>
  <c r="I771" i="19"/>
  <c r="H771" i="19"/>
  <c r="G771" i="19"/>
  <c r="K771" i="19" s="1"/>
  <c r="E769" i="19"/>
  <c r="D769" i="19"/>
  <c r="C769" i="19"/>
  <c r="J768" i="19"/>
  <c r="I768" i="19"/>
  <c r="H768" i="19"/>
  <c r="G768" i="19"/>
  <c r="K768" i="19" s="1"/>
  <c r="J767" i="19"/>
  <c r="I767" i="19"/>
  <c r="H767" i="19"/>
  <c r="G767" i="19"/>
  <c r="K767" i="19" s="1"/>
  <c r="J766" i="19"/>
  <c r="I766" i="19"/>
  <c r="H766" i="19"/>
  <c r="G766" i="19"/>
  <c r="K766" i="19" s="1"/>
  <c r="J760" i="19"/>
  <c r="I760" i="19"/>
  <c r="H760" i="19"/>
  <c r="G760" i="19"/>
  <c r="K760" i="19" s="1"/>
  <c r="J759" i="19"/>
  <c r="I759" i="19"/>
  <c r="H759" i="19"/>
  <c r="G759" i="19"/>
  <c r="H1180" i="12" l="1"/>
  <c r="J778" i="19"/>
  <c r="I769" i="19"/>
  <c r="H608" i="12" s="1"/>
  <c r="C780" i="19"/>
  <c r="I778" i="19"/>
  <c r="K778" i="19"/>
  <c r="H778" i="19"/>
  <c r="J769" i="19"/>
  <c r="G769" i="19"/>
  <c r="H769" i="19"/>
  <c r="K759" i="19"/>
  <c r="K769" i="19" s="1"/>
  <c r="G778" i="19"/>
  <c r="H1179" i="12" l="1"/>
  <c r="H607" i="12"/>
  <c r="H603" i="12" s="1"/>
  <c r="J780" i="19"/>
  <c r="I780" i="19"/>
  <c r="K780" i="19"/>
  <c r="H780" i="19"/>
  <c r="G780" i="19"/>
  <c r="C1983" i="19"/>
  <c r="D1983" i="19"/>
  <c r="E1983" i="19"/>
  <c r="E712" i="19"/>
  <c r="G711" i="19"/>
  <c r="K711" i="19" s="1"/>
  <c r="I711" i="19"/>
  <c r="D712" i="19"/>
  <c r="H711" i="19"/>
  <c r="C712" i="19"/>
  <c r="J711" i="19"/>
  <c r="G710" i="19"/>
  <c r="K710" i="19" s="1"/>
  <c r="I710" i="19"/>
  <c r="H710" i="19"/>
  <c r="J710" i="19"/>
  <c r="G709" i="19"/>
  <c r="K709" i="19" s="1"/>
  <c r="I709" i="19"/>
  <c r="H709" i="19"/>
  <c r="J709" i="19"/>
  <c r="H1177" i="12" l="1"/>
  <c r="H635" i="12"/>
  <c r="H606" i="12"/>
  <c r="G1983" i="19"/>
  <c r="H1176" i="12" l="1"/>
  <c r="H1250" i="12"/>
  <c r="H639" i="12"/>
  <c r="H1252" i="12" l="1"/>
  <c r="I2169" i="19" l="1"/>
  <c r="H2169" i="19"/>
  <c r="C2170" i="19"/>
  <c r="J1171" i="19" l="1"/>
  <c r="I1171" i="19"/>
  <c r="H1171" i="19"/>
  <c r="G1171" i="19"/>
  <c r="K1171" i="19" s="1"/>
  <c r="J1170" i="19"/>
  <c r="I1170" i="19"/>
  <c r="H1170" i="19"/>
  <c r="G1170" i="19"/>
  <c r="K1170" i="19" s="1"/>
  <c r="J1169" i="19"/>
  <c r="I1169" i="19"/>
  <c r="H1169" i="19"/>
  <c r="G1169" i="19"/>
  <c r="K1169" i="19" s="1"/>
  <c r="J1168" i="19"/>
  <c r="I1168" i="19"/>
  <c r="H1168" i="19"/>
  <c r="G1168" i="19"/>
  <c r="K1168" i="19" s="1"/>
  <c r="J1154" i="19"/>
  <c r="I1154" i="19"/>
  <c r="H1154" i="19"/>
  <c r="G1154" i="19"/>
  <c r="K1154" i="19" s="1"/>
  <c r="J1153" i="19"/>
  <c r="I1153" i="19"/>
  <c r="H1153" i="19"/>
  <c r="G1153" i="19"/>
  <c r="K1153" i="19" s="1"/>
  <c r="C360" i="19" l="1"/>
  <c r="J383" i="19" l="1"/>
  <c r="I383" i="19"/>
  <c r="H383" i="19"/>
  <c r="G383" i="19"/>
  <c r="K383" i="19" s="1"/>
  <c r="J382" i="19"/>
  <c r="I382" i="19"/>
  <c r="H382" i="19"/>
  <c r="G382" i="19"/>
  <c r="K382" i="19" s="1"/>
  <c r="J381" i="19"/>
  <c r="I381" i="19"/>
  <c r="H381" i="19"/>
  <c r="G381" i="19"/>
  <c r="K381" i="19" s="1"/>
  <c r="J380" i="19"/>
  <c r="I380" i="19"/>
  <c r="H380" i="19"/>
  <c r="G380" i="19"/>
  <c r="K380" i="19" s="1"/>
  <c r="J379" i="19"/>
  <c r="I379" i="19"/>
  <c r="H379" i="19"/>
  <c r="G379" i="19"/>
  <c r="K379" i="19" s="1"/>
  <c r="J378" i="19"/>
  <c r="I378" i="19"/>
  <c r="H378" i="19"/>
  <c r="G378" i="19"/>
  <c r="K378" i="19" s="1"/>
  <c r="M516" i="12" l="1"/>
  <c r="M513" i="12"/>
  <c r="M511" i="12"/>
  <c r="M506" i="12"/>
  <c r="E685" i="19" l="1"/>
  <c r="D685" i="19"/>
  <c r="F683" i="19"/>
  <c r="E683" i="19"/>
  <c r="D683" i="19"/>
  <c r="C683" i="19"/>
  <c r="J682" i="19"/>
  <c r="I682" i="19"/>
  <c r="H682" i="19"/>
  <c r="G682" i="19"/>
  <c r="K682" i="19" s="1"/>
  <c r="J681" i="19"/>
  <c r="I681" i="19"/>
  <c r="H681" i="19"/>
  <c r="G681" i="19"/>
  <c r="K681" i="19" s="1"/>
  <c r="J680" i="19"/>
  <c r="I680" i="19"/>
  <c r="H680" i="19"/>
  <c r="G680" i="19"/>
  <c r="K680" i="19" s="1"/>
  <c r="J679" i="19"/>
  <c r="I679" i="19"/>
  <c r="H679" i="19"/>
  <c r="G679" i="19"/>
  <c r="K679" i="19" s="1"/>
  <c r="J678" i="19"/>
  <c r="I678" i="19"/>
  <c r="H678" i="19"/>
  <c r="G678" i="19"/>
  <c r="K678" i="19" s="1"/>
  <c r="J677" i="19"/>
  <c r="I677" i="19"/>
  <c r="H677" i="19"/>
  <c r="G677" i="19"/>
  <c r="K677" i="19" s="1"/>
  <c r="J676" i="19"/>
  <c r="I676" i="19"/>
  <c r="H676" i="19"/>
  <c r="G676" i="19"/>
  <c r="K676" i="19" s="1"/>
  <c r="J675" i="19"/>
  <c r="I675" i="19"/>
  <c r="H675" i="19"/>
  <c r="G675" i="19"/>
  <c r="K675" i="19" s="1"/>
  <c r="J674" i="19"/>
  <c r="I674" i="19"/>
  <c r="H674" i="19"/>
  <c r="G674" i="19"/>
  <c r="K674" i="19" s="1"/>
  <c r="J673" i="19"/>
  <c r="I673" i="19"/>
  <c r="H673" i="19"/>
  <c r="G673" i="19"/>
  <c r="K673" i="19" s="1"/>
  <c r="J672" i="19"/>
  <c r="I672" i="19"/>
  <c r="H672" i="19"/>
  <c r="G672" i="19"/>
  <c r="K672" i="19" s="1"/>
  <c r="J671" i="19"/>
  <c r="I671" i="19"/>
  <c r="H671" i="19"/>
  <c r="G671" i="19"/>
  <c r="K671" i="19" s="1"/>
  <c r="J670" i="19"/>
  <c r="I670" i="19"/>
  <c r="H670" i="19"/>
  <c r="G670" i="19"/>
  <c r="K670" i="19" s="1"/>
  <c r="J669" i="19"/>
  <c r="I669" i="19"/>
  <c r="H669" i="19"/>
  <c r="G669" i="19"/>
  <c r="K669" i="19" s="1"/>
  <c r="J668" i="19"/>
  <c r="I668" i="19"/>
  <c r="H668" i="19"/>
  <c r="G668" i="19"/>
  <c r="K668" i="19" s="1"/>
  <c r="J667" i="19"/>
  <c r="I667" i="19"/>
  <c r="H667" i="19"/>
  <c r="G667" i="19"/>
  <c r="E665" i="19"/>
  <c r="D665" i="19"/>
  <c r="C665" i="19"/>
  <c r="J664" i="19"/>
  <c r="I664" i="19"/>
  <c r="H664" i="19"/>
  <c r="G664" i="19"/>
  <c r="K664" i="19" s="1"/>
  <c r="I663" i="19"/>
  <c r="H663" i="19"/>
  <c r="F663" i="19"/>
  <c r="J663" i="19" s="1"/>
  <c r="I662" i="19"/>
  <c r="H662" i="19"/>
  <c r="F662" i="19"/>
  <c r="J662" i="19" s="1"/>
  <c r="I661" i="19"/>
  <c r="H661" i="19"/>
  <c r="F661" i="19"/>
  <c r="J661" i="19" s="1"/>
  <c r="I660" i="19"/>
  <c r="H660" i="19"/>
  <c r="F660" i="19"/>
  <c r="J660" i="19" s="1"/>
  <c r="I659" i="19"/>
  <c r="H659" i="19"/>
  <c r="F659" i="19"/>
  <c r="J659" i="19" s="1"/>
  <c r="I658" i="19"/>
  <c r="H658" i="19"/>
  <c r="F658" i="19"/>
  <c r="J658" i="19" s="1"/>
  <c r="I657" i="19"/>
  <c r="H657" i="19"/>
  <c r="F657" i="19"/>
  <c r="J657" i="19" s="1"/>
  <c r="I656" i="19"/>
  <c r="H656" i="19"/>
  <c r="F656" i="19"/>
  <c r="J656" i="19" s="1"/>
  <c r="I655" i="19"/>
  <c r="H655" i="19"/>
  <c r="F655" i="19"/>
  <c r="J655" i="19" s="1"/>
  <c r="I654" i="19"/>
  <c r="H654" i="19"/>
  <c r="F654" i="19"/>
  <c r="J654" i="19" s="1"/>
  <c r="I653" i="19"/>
  <c r="H653" i="19"/>
  <c r="F653" i="19"/>
  <c r="J653" i="19" s="1"/>
  <c r="I652" i="19"/>
  <c r="H652" i="19"/>
  <c r="F652" i="19"/>
  <c r="J652" i="19" s="1"/>
  <c r="I651" i="19"/>
  <c r="H651" i="19"/>
  <c r="F651" i="19"/>
  <c r="J651" i="19" s="1"/>
  <c r="I650" i="19"/>
  <c r="H650" i="19"/>
  <c r="F650" i="19"/>
  <c r="J650" i="19" s="1"/>
  <c r="I649" i="19"/>
  <c r="H649" i="19"/>
  <c r="F649" i="19"/>
  <c r="J649" i="19" s="1"/>
  <c r="I648" i="19"/>
  <c r="H648" i="19"/>
  <c r="F648" i="19"/>
  <c r="J648" i="19" s="1"/>
  <c r="I647" i="19"/>
  <c r="H647" i="19"/>
  <c r="F647" i="19"/>
  <c r="J647" i="19" s="1"/>
  <c r="I646" i="19"/>
  <c r="H646" i="19"/>
  <c r="F646" i="19"/>
  <c r="J646" i="19" s="1"/>
  <c r="I645" i="19"/>
  <c r="H645" i="19"/>
  <c r="F645" i="19"/>
  <c r="J645" i="19" s="1"/>
  <c r="I644" i="19"/>
  <c r="H644" i="19"/>
  <c r="F644" i="19"/>
  <c r="J644" i="19" s="1"/>
  <c r="I643" i="19"/>
  <c r="H643" i="19"/>
  <c r="F643" i="19"/>
  <c r="J643" i="19" s="1"/>
  <c r="I642" i="19"/>
  <c r="H642" i="19"/>
  <c r="F642" i="19"/>
  <c r="J642" i="19" s="1"/>
  <c r="I641" i="19"/>
  <c r="H641" i="19"/>
  <c r="F641" i="19"/>
  <c r="J641" i="19" s="1"/>
  <c r="I640" i="19"/>
  <c r="H640" i="19"/>
  <c r="F640" i="19"/>
  <c r="J640" i="19" s="1"/>
  <c r="I639" i="19"/>
  <c r="H639" i="19"/>
  <c r="F639" i="19"/>
  <c r="J639" i="19" s="1"/>
  <c r="I638" i="19"/>
  <c r="H638" i="19"/>
  <c r="F638" i="19"/>
  <c r="J638" i="19" s="1"/>
  <c r="I637" i="19"/>
  <c r="H637" i="19"/>
  <c r="F637" i="19"/>
  <c r="J637" i="19" s="1"/>
  <c r="I636" i="19"/>
  <c r="H636" i="19"/>
  <c r="J636" i="19"/>
  <c r="I635" i="19"/>
  <c r="H635" i="19"/>
  <c r="J635" i="19"/>
  <c r="I634" i="19"/>
  <c r="H634" i="19"/>
  <c r="J633" i="19"/>
  <c r="I633" i="19"/>
  <c r="H633" i="19"/>
  <c r="G633" i="19"/>
  <c r="K633" i="19" s="1"/>
  <c r="J632" i="19"/>
  <c r="I632" i="19"/>
  <c r="H632" i="19"/>
  <c r="G632" i="19"/>
  <c r="K632" i="19" s="1"/>
  <c r="J631" i="19"/>
  <c r="I631" i="19"/>
  <c r="H631" i="19"/>
  <c r="G631" i="19"/>
  <c r="K631" i="19" s="1"/>
  <c r="J630" i="19"/>
  <c r="I630" i="19"/>
  <c r="H630" i="19"/>
  <c r="G630" i="19"/>
  <c r="K630" i="19" s="1"/>
  <c r="J629" i="19"/>
  <c r="I629" i="19"/>
  <c r="H629" i="19"/>
  <c r="G629" i="19"/>
  <c r="K629" i="19" s="1"/>
  <c r="J628" i="19"/>
  <c r="I628" i="19"/>
  <c r="H628" i="19"/>
  <c r="G628" i="19"/>
  <c r="K628" i="19" s="1"/>
  <c r="J627" i="19"/>
  <c r="I627" i="19"/>
  <c r="H627" i="19"/>
  <c r="G627" i="19"/>
  <c r="K627" i="19" s="1"/>
  <c r="J626" i="19"/>
  <c r="I626" i="19"/>
  <c r="H626" i="19"/>
  <c r="G626" i="19"/>
  <c r="K626" i="19" s="1"/>
  <c r="J625" i="19"/>
  <c r="I625" i="19"/>
  <c r="H625" i="19"/>
  <c r="G625" i="19"/>
  <c r="K625" i="19" s="1"/>
  <c r="J624" i="19"/>
  <c r="I624" i="19"/>
  <c r="H624" i="19"/>
  <c r="G624" i="19"/>
  <c r="K624" i="19" s="1"/>
  <c r="J623" i="19"/>
  <c r="I623" i="19"/>
  <c r="H623" i="19"/>
  <c r="G623" i="19"/>
  <c r="K623" i="19" s="1"/>
  <c r="J622" i="19"/>
  <c r="I622" i="19"/>
  <c r="H622" i="19"/>
  <c r="G622" i="19"/>
  <c r="K622" i="19" s="1"/>
  <c r="J621" i="19"/>
  <c r="I621" i="19"/>
  <c r="H621" i="19"/>
  <c r="G621" i="19"/>
  <c r="K621" i="19" s="1"/>
  <c r="J620" i="19"/>
  <c r="I620" i="19"/>
  <c r="H620" i="19"/>
  <c r="G620" i="19"/>
  <c r="K620" i="19" s="1"/>
  <c r="J619" i="19"/>
  <c r="I619" i="19"/>
  <c r="H619" i="19"/>
  <c r="G619" i="19"/>
  <c r="K619" i="19" s="1"/>
  <c r="J618" i="19"/>
  <c r="I618" i="19"/>
  <c r="H618" i="19"/>
  <c r="G618" i="19"/>
  <c r="K618" i="19" s="1"/>
  <c r="J617" i="19"/>
  <c r="I617" i="19"/>
  <c r="H617" i="19"/>
  <c r="G617" i="19"/>
  <c r="K617" i="19" s="1"/>
  <c r="J616" i="19"/>
  <c r="I616" i="19"/>
  <c r="H616" i="19"/>
  <c r="G616" i="19"/>
  <c r="K616" i="19" s="1"/>
  <c r="J615" i="19"/>
  <c r="I615" i="19"/>
  <c r="H615" i="19"/>
  <c r="G615" i="19"/>
  <c r="K615" i="19" s="1"/>
  <c r="J614" i="19"/>
  <c r="I614" i="19"/>
  <c r="H614" i="19"/>
  <c r="G614" i="19"/>
  <c r="K614" i="19" s="1"/>
  <c r="J613" i="19"/>
  <c r="I613" i="19"/>
  <c r="H613" i="19"/>
  <c r="G613" i="19"/>
  <c r="K613" i="19" s="1"/>
  <c r="J612" i="19"/>
  <c r="I612" i="19"/>
  <c r="H612" i="19"/>
  <c r="G612" i="19"/>
  <c r="K612" i="19" s="1"/>
  <c r="J611" i="19"/>
  <c r="I611" i="19"/>
  <c r="H611" i="19"/>
  <c r="G611" i="19"/>
  <c r="K611" i="19" s="1"/>
  <c r="J610" i="19"/>
  <c r="I610" i="19"/>
  <c r="H610" i="19"/>
  <c r="G610" i="19"/>
  <c r="K610" i="19" s="1"/>
  <c r="J609" i="19"/>
  <c r="I609" i="19"/>
  <c r="H609" i="19"/>
  <c r="G609" i="19"/>
  <c r="K609" i="19" s="1"/>
  <c r="J608" i="19"/>
  <c r="I608" i="19"/>
  <c r="H608" i="19"/>
  <c r="G608" i="19"/>
  <c r="K608" i="19" s="1"/>
  <c r="J607" i="19"/>
  <c r="I607" i="19"/>
  <c r="H607" i="19"/>
  <c r="G607" i="19"/>
  <c r="K607" i="19" s="1"/>
  <c r="J606" i="19"/>
  <c r="I606" i="19"/>
  <c r="H606" i="19"/>
  <c r="G606" i="19"/>
  <c r="K606" i="19" s="1"/>
  <c r="J605" i="19"/>
  <c r="I605" i="19"/>
  <c r="H605" i="19"/>
  <c r="G605" i="19"/>
  <c r="K605" i="19" s="1"/>
  <c r="J604" i="19"/>
  <c r="I604" i="19"/>
  <c r="H604" i="19"/>
  <c r="G604" i="19"/>
  <c r="K604" i="19" s="1"/>
  <c r="J603" i="19"/>
  <c r="I603" i="19"/>
  <c r="H603" i="19"/>
  <c r="G603" i="19"/>
  <c r="K603" i="19" s="1"/>
  <c r="J602" i="19"/>
  <c r="I602" i="19"/>
  <c r="H602" i="19"/>
  <c r="G602" i="19"/>
  <c r="K602" i="19" s="1"/>
  <c r="J601" i="19"/>
  <c r="I601" i="19"/>
  <c r="H601" i="19"/>
  <c r="G601" i="19"/>
  <c r="K601" i="19" s="1"/>
  <c r="J600" i="19"/>
  <c r="I600" i="19"/>
  <c r="H600" i="19"/>
  <c r="G600" i="19"/>
  <c r="K600" i="19" s="1"/>
  <c r="J599" i="19"/>
  <c r="I599" i="19"/>
  <c r="H599" i="19"/>
  <c r="G599" i="19"/>
  <c r="K599" i="19" s="1"/>
  <c r="J598" i="19"/>
  <c r="I598" i="19"/>
  <c r="H598" i="19"/>
  <c r="G598" i="19"/>
  <c r="K598" i="19" s="1"/>
  <c r="J597" i="19"/>
  <c r="I597" i="19"/>
  <c r="H597" i="19"/>
  <c r="G597" i="19"/>
  <c r="K597" i="19" s="1"/>
  <c r="J596" i="19"/>
  <c r="I596" i="19"/>
  <c r="H596" i="19"/>
  <c r="G596" i="19"/>
  <c r="K596" i="19" s="1"/>
  <c r="J595" i="19"/>
  <c r="I595" i="19"/>
  <c r="H595" i="19"/>
  <c r="G595" i="19"/>
  <c r="K595" i="19" s="1"/>
  <c r="J594" i="19"/>
  <c r="I594" i="19"/>
  <c r="H594" i="19"/>
  <c r="G594" i="19"/>
  <c r="K594" i="19" s="1"/>
  <c r="J593" i="19"/>
  <c r="I593" i="19"/>
  <c r="H593" i="19"/>
  <c r="G593" i="19"/>
  <c r="K593" i="19" s="1"/>
  <c r="J592" i="19"/>
  <c r="I592" i="19"/>
  <c r="H592" i="19"/>
  <c r="G592" i="19"/>
  <c r="K592" i="19" s="1"/>
  <c r="J591" i="19"/>
  <c r="I591" i="19"/>
  <c r="H591" i="19"/>
  <c r="G591" i="19"/>
  <c r="K591" i="19" s="1"/>
  <c r="J590" i="19"/>
  <c r="I590" i="19"/>
  <c r="H590" i="19"/>
  <c r="G590" i="19"/>
  <c r="K590" i="19" s="1"/>
  <c r="J589" i="19"/>
  <c r="I589" i="19"/>
  <c r="H589" i="19"/>
  <c r="G589" i="19"/>
  <c r="K589" i="19" s="1"/>
  <c r="J588" i="19"/>
  <c r="I588" i="19"/>
  <c r="H588" i="19"/>
  <c r="G588" i="19"/>
  <c r="K588" i="19" s="1"/>
  <c r="J587" i="19"/>
  <c r="I587" i="19"/>
  <c r="H587" i="19"/>
  <c r="G587" i="19"/>
  <c r="K587" i="19" s="1"/>
  <c r="J586" i="19"/>
  <c r="I586" i="19"/>
  <c r="H586" i="19"/>
  <c r="G586" i="19"/>
  <c r="K586" i="19" s="1"/>
  <c r="J585" i="19"/>
  <c r="I585" i="19"/>
  <c r="H585" i="19"/>
  <c r="G585" i="19"/>
  <c r="K585" i="19" s="1"/>
  <c r="J584" i="19"/>
  <c r="I584" i="19"/>
  <c r="H584" i="19"/>
  <c r="G584" i="19"/>
  <c r="K584" i="19" s="1"/>
  <c r="J583" i="19"/>
  <c r="I583" i="19"/>
  <c r="H583" i="19"/>
  <c r="G583" i="19"/>
  <c r="K583" i="19" s="1"/>
  <c r="J582" i="19"/>
  <c r="I582" i="19"/>
  <c r="H582" i="19"/>
  <c r="G582" i="19"/>
  <c r="K582" i="19" s="1"/>
  <c r="J581" i="19"/>
  <c r="I581" i="19"/>
  <c r="H581" i="19"/>
  <c r="G581" i="19"/>
  <c r="K581" i="19" s="1"/>
  <c r="J580" i="19"/>
  <c r="I580" i="19"/>
  <c r="H580" i="19"/>
  <c r="G580" i="19"/>
  <c r="K580" i="19" s="1"/>
  <c r="J579" i="19"/>
  <c r="I579" i="19"/>
  <c r="H579" i="19"/>
  <c r="G579" i="19"/>
  <c r="K579" i="19" s="1"/>
  <c r="J578" i="19"/>
  <c r="I578" i="19"/>
  <c r="H578" i="19"/>
  <c r="G578" i="19"/>
  <c r="K578" i="19" s="1"/>
  <c r="J577" i="19"/>
  <c r="I577" i="19"/>
  <c r="H577" i="19"/>
  <c r="G577" i="19"/>
  <c r="K577" i="19" s="1"/>
  <c r="J576" i="19"/>
  <c r="I576" i="19"/>
  <c r="H576" i="19"/>
  <c r="G576" i="19"/>
  <c r="K576" i="19" s="1"/>
  <c r="J575" i="19"/>
  <c r="I575" i="19"/>
  <c r="H575" i="19"/>
  <c r="G575" i="19"/>
  <c r="K575" i="19" s="1"/>
  <c r="J574" i="19"/>
  <c r="I574" i="19"/>
  <c r="H574" i="19"/>
  <c r="G574" i="19"/>
  <c r="K574" i="19" s="1"/>
  <c r="J573" i="19"/>
  <c r="I573" i="19"/>
  <c r="H573" i="19"/>
  <c r="G573" i="19"/>
  <c r="K573" i="19" s="1"/>
  <c r="J572" i="19"/>
  <c r="I572" i="19"/>
  <c r="H572" i="19"/>
  <c r="G572" i="19"/>
  <c r="K572" i="19" s="1"/>
  <c r="J571" i="19"/>
  <c r="I571" i="19"/>
  <c r="H571" i="19"/>
  <c r="G571" i="19"/>
  <c r="K571" i="19" s="1"/>
  <c r="J570" i="19"/>
  <c r="I570" i="19"/>
  <c r="H570" i="19"/>
  <c r="G570" i="19"/>
  <c r="K570" i="19" s="1"/>
  <c r="J569" i="19"/>
  <c r="I569" i="19"/>
  <c r="H569" i="19"/>
  <c r="G569" i="19"/>
  <c r="K569" i="19" s="1"/>
  <c r="J568" i="19"/>
  <c r="I568" i="19"/>
  <c r="H568" i="19"/>
  <c r="G568" i="19"/>
  <c r="K568" i="19" s="1"/>
  <c r="J567" i="19"/>
  <c r="I567" i="19"/>
  <c r="H567" i="19"/>
  <c r="G567" i="19"/>
  <c r="K567" i="19" s="1"/>
  <c r="J566" i="19"/>
  <c r="I566" i="19"/>
  <c r="H566" i="19"/>
  <c r="G566" i="19"/>
  <c r="K566" i="19" s="1"/>
  <c r="J565" i="19"/>
  <c r="I565" i="19"/>
  <c r="H565" i="19"/>
  <c r="G565" i="19"/>
  <c r="K565" i="19" s="1"/>
  <c r="J564" i="19"/>
  <c r="I564" i="19"/>
  <c r="H564" i="19"/>
  <c r="G564" i="19"/>
  <c r="K564" i="19" s="1"/>
  <c r="J563" i="19"/>
  <c r="I563" i="19"/>
  <c r="H563" i="19"/>
  <c r="G563" i="19"/>
  <c r="K563" i="19" s="1"/>
  <c r="J562" i="19"/>
  <c r="I562" i="19"/>
  <c r="H562" i="19"/>
  <c r="G562" i="19"/>
  <c r="K562" i="19" s="1"/>
  <c r="J561" i="19"/>
  <c r="I561" i="19"/>
  <c r="H561" i="19"/>
  <c r="G561" i="19"/>
  <c r="K561" i="19" s="1"/>
  <c r="J560" i="19"/>
  <c r="I560" i="19"/>
  <c r="H560" i="19"/>
  <c r="G560" i="19"/>
  <c r="K560" i="19" s="1"/>
  <c r="J559" i="19"/>
  <c r="I559" i="19"/>
  <c r="H559" i="19"/>
  <c r="G559" i="19"/>
  <c r="K559" i="19" s="1"/>
  <c r="J558" i="19"/>
  <c r="I558" i="19"/>
  <c r="H558" i="19"/>
  <c r="G558" i="19"/>
  <c r="K558" i="19" s="1"/>
  <c r="J557" i="19"/>
  <c r="I557" i="19"/>
  <c r="H557" i="19"/>
  <c r="G557" i="19"/>
  <c r="K557" i="19" s="1"/>
  <c r="J556" i="19"/>
  <c r="I556" i="19"/>
  <c r="H556" i="19"/>
  <c r="G556" i="19"/>
  <c r="K556" i="19" s="1"/>
  <c r="J555" i="19"/>
  <c r="I555" i="19"/>
  <c r="H555" i="19"/>
  <c r="G555" i="19"/>
  <c r="K555" i="19" s="1"/>
  <c r="J554" i="19"/>
  <c r="I554" i="19"/>
  <c r="H554" i="19"/>
  <c r="G554" i="19"/>
  <c r="K554" i="19" s="1"/>
  <c r="J553" i="19"/>
  <c r="I553" i="19"/>
  <c r="H553" i="19"/>
  <c r="G553" i="19"/>
  <c r="K553" i="19" s="1"/>
  <c r="J552" i="19"/>
  <c r="I552" i="19"/>
  <c r="H552" i="19"/>
  <c r="G552" i="19"/>
  <c r="K552" i="19" s="1"/>
  <c r="J551" i="19"/>
  <c r="I551" i="19"/>
  <c r="H551" i="19"/>
  <c r="G551" i="19"/>
  <c r="K551" i="19" s="1"/>
  <c r="J550" i="19"/>
  <c r="I550" i="19"/>
  <c r="H550" i="19"/>
  <c r="G550" i="19"/>
  <c r="K550" i="19" s="1"/>
  <c r="J549" i="19"/>
  <c r="I549" i="19"/>
  <c r="H549" i="19"/>
  <c r="G549" i="19"/>
  <c r="K549" i="19" s="1"/>
  <c r="J548" i="19"/>
  <c r="I548" i="19"/>
  <c r="H548" i="19"/>
  <c r="G548" i="19"/>
  <c r="K548" i="19" s="1"/>
  <c r="J547" i="19"/>
  <c r="I547" i="19"/>
  <c r="H547" i="19"/>
  <c r="G547" i="19"/>
  <c r="K547" i="19" s="1"/>
  <c r="J546" i="19"/>
  <c r="I546" i="19"/>
  <c r="H546" i="19"/>
  <c r="G546" i="19"/>
  <c r="K546" i="19" s="1"/>
  <c r="J545" i="19"/>
  <c r="I545" i="19"/>
  <c r="H545" i="19"/>
  <c r="G545" i="19"/>
  <c r="K545" i="19" s="1"/>
  <c r="J544" i="19"/>
  <c r="I544" i="19"/>
  <c r="H544" i="19"/>
  <c r="G544" i="19"/>
  <c r="K544" i="19" s="1"/>
  <c r="G696" i="19"/>
  <c r="K696" i="19" s="1"/>
  <c r="H696" i="19"/>
  <c r="I696" i="19"/>
  <c r="J696" i="19"/>
  <c r="G697" i="19"/>
  <c r="K697" i="19" s="1"/>
  <c r="H697" i="19"/>
  <c r="I697" i="19"/>
  <c r="J697" i="19"/>
  <c r="G698" i="19"/>
  <c r="K698" i="19" s="1"/>
  <c r="H698" i="19"/>
  <c r="I698" i="19"/>
  <c r="J698" i="19"/>
  <c r="G699" i="19"/>
  <c r="K699" i="19" s="1"/>
  <c r="H699" i="19"/>
  <c r="I699" i="19"/>
  <c r="J699" i="19"/>
  <c r="G700" i="19"/>
  <c r="K700" i="19" s="1"/>
  <c r="H700" i="19"/>
  <c r="I700" i="19"/>
  <c r="J700" i="19"/>
  <c r="G701" i="19"/>
  <c r="K701" i="19" s="1"/>
  <c r="H701" i="19"/>
  <c r="I701" i="19"/>
  <c r="J701" i="19"/>
  <c r="G702" i="19"/>
  <c r="K702" i="19" s="1"/>
  <c r="H702" i="19"/>
  <c r="I702" i="19"/>
  <c r="J702" i="19"/>
  <c r="G703" i="19"/>
  <c r="K703" i="19" s="1"/>
  <c r="H703" i="19"/>
  <c r="I703" i="19"/>
  <c r="J703" i="19"/>
  <c r="G704" i="19"/>
  <c r="K704" i="19" s="1"/>
  <c r="H704" i="19"/>
  <c r="I704" i="19"/>
  <c r="J704" i="19"/>
  <c r="G705" i="19"/>
  <c r="K705" i="19" s="1"/>
  <c r="H705" i="19"/>
  <c r="I705" i="19"/>
  <c r="J705" i="19"/>
  <c r="G706" i="19"/>
  <c r="K706" i="19" s="1"/>
  <c r="H706" i="19"/>
  <c r="I706" i="19"/>
  <c r="J706" i="19"/>
  <c r="G707" i="19"/>
  <c r="K707" i="19" s="1"/>
  <c r="H707" i="19"/>
  <c r="I707" i="19"/>
  <c r="J707" i="19"/>
  <c r="G708" i="19"/>
  <c r="K708" i="19" s="1"/>
  <c r="H708" i="19"/>
  <c r="I708" i="19"/>
  <c r="J708" i="19"/>
  <c r="F712" i="19"/>
  <c r="H714" i="19"/>
  <c r="I714" i="19"/>
  <c r="J714" i="19"/>
  <c r="K714" i="19"/>
  <c r="G715" i="19"/>
  <c r="K715" i="19" s="1"/>
  <c r="H715" i="19"/>
  <c r="I715" i="19"/>
  <c r="J715" i="19"/>
  <c r="C716" i="19"/>
  <c r="D716" i="19"/>
  <c r="E716" i="19"/>
  <c r="F716" i="19"/>
  <c r="G745" i="19"/>
  <c r="K745" i="19" s="1"/>
  <c r="H745" i="19"/>
  <c r="I745" i="19"/>
  <c r="J745" i="19"/>
  <c r="G746" i="19"/>
  <c r="K746" i="19" s="1"/>
  <c r="H746" i="19"/>
  <c r="I746" i="19"/>
  <c r="J746" i="19"/>
  <c r="C747" i="19"/>
  <c r="D747" i="19"/>
  <c r="E747" i="19"/>
  <c r="F747" i="19"/>
  <c r="F749" i="19" s="1"/>
  <c r="D749" i="19"/>
  <c r="E749" i="19"/>
  <c r="G683" i="19" l="1"/>
  <c r="J683" i="19"/>
  <c r="C749" i="19"/>
  <c r="H683" i="19"/>
  <c r="J712" i="19"/>
  <c r="H712" i="19"/>
  <c r="I712" i="19"/>
  <c r="K712" i="19"/>
  <c r="I683" i="19"/>
  <c r="J716" i="19"/>
  <c r="I665" i="19"/>
  <c r="H747" i="19"/>
  <c r="G712" i="19"/>
  <c r="H665" i="19"/>
  <c r="F718" i="19"/>
  <c r="D718" i="19"/>
  <c r="E718" i="19"/>
  <c r="J747" i="19"/>
  <c r="C718" i="19"/>
  <c r="K716" i="19"/>
  <c r="I716" i="19"/>
  <c r="G716" i="19"/>
  <c r="H716" i="19"/>
  <c r="F665" i="19"/>
  <c r="F685" i="19" s="1"/>
  <c r="C685" i="19"/>
  <c r="K747" i="19"/>
  <c r="I747" i="19"/>
  <c r="G747" i="19"/>
  <c r="G634" i="19"/>
  <c r="K634" i="19" s="1"/>
  <c r="G635" i="19"/>
  <c r="K635" i="19" s="1"/>
  <c r="G636" i="19"/>
  <c r="K636" i="19" s="1"/>
  <c r="G637" i="19"/>
  <c r="K637" i="19" s="1"/>
  <c r="G638" i="19"/>
  <c r="K638" i="19" s="1"/>
  <c r="G639" i="19"/>
  <c r="K639" i="19" s="1"/>
  <c r="G640" i="19"/>
  <c r="K640" i="19" s="1"/>
  <c r="G641" i="19"/>
  <c r="K641" i="19" s="1"/>
  <c r="G642" i="19"/>
  <c r="K642" i="19" s="1"/>
  <c r="G643" i="19"/>
  <c r="K643" i="19" s="1"/>
  <c r="G644" i="19"/>
  <c r="K644" i="19" s="1"/>
  <c r="G645" i="19"/>
  <c r="K645" i="19" s="1"/>
  <c r="G646" i="19"/>
  <c r="K646" i="19" s="1"/>
  <c r="G647" i="19"/>
  <c r="K647" i="19" s="1"/>
  <c r="G648" i="19"/>
  <c r="K648" i="19" s="1"/>
  <c r="G649" i="19"/>
  <c r="K649" i="19" s="1"/>
  <c r="G650" i="19"/>
  <c r="K650" i="19" s="1"/>
  <c r="G651" i="19"/>
  <c r="K651" i="19" s="1"/>
  <c r="G652" i="19"/>
  <c r="K652" i="19" s="1"/>
  <c r="G653" i="19"/>
  <c r="K653" i="19" s="1"/>
  <c r="G654" i="19"/>
  <c r="K654" i="19" s="1"/>
  <c r="G655" i="19"/>
  <c r="K655" i="19" s="1"/>
  <c r="G656" i="19"/>
  <c r="K656" i="19" s="1"/>
  <c r="G657" i="19"/>
  <c r="K657" i="19" s="1"/>
  <c r="G658" i="19"/>
  <c r="K658" i="19" s="1"/>
  <c r="G659" i="19"/>
  <c r="K659" i="19" s="1"/>
  <c r="G660" i="19"/>
  <c r="K660" i="19" s="1"/>
  <c r="G661" i="19"/>
  <c r="K661" i="19" s="1"/>
  <c r="G662" i="19"/>
  <c r="K662" i="19" s="1"/>
  <c r="G663" i="19"/>
  <c r="K663" i="19" s="1"/>
  <c r="J634" i="19"/>
  <c r="J665" i="19" s="1"/>
  <c r="K667" i="19"/>
  <c r="K683" i="19" s="1"/>
  <c r="E2177" i="19"/>
  <c r="D2177" i="19"/>
  <c r="F2175" i="19"/>
  <c r="F2177" i="19" s="1"/>
  <c r="E2175" i="19"/>
  <c r="D2175" i="19"/>
  <c r="C2175" i="19"/>
  <c r="J2174" i="19"/>
  <c r="I2174" i="19"/>
  <c r="H2174" i="19"/>
  <c r="G2174" i="19"/>
  <c r="K2174" i="19" s="1"/>
  <c r="J2173" i="19"/>
  <c r="I2173" i="19"/>
  <c r="H2173" i="19"/>
  <c r="G2173" i="19"/>
  <c r="K2173" i="19" s="1"/>
  <c r="J2172" i="19"/>
  <c r="I2172" i="19"/>
  <c r="H2172" i="19"/>
  <c r="G2172" i="19"/>
  <c r="K2172" i="19" s="1"/>
  <c r="E2170" i="19"/>
  <c r="D2170" i="19"/>
  <c r="J2168" i="19"/>
  <c r="I2168" i="19"/>
  <c r="H2168" i="19"/>
  <c r="G2168" i="19"/>
  <c r="K2168" i="19" s="1"/>
  <c r="J2167" i="19"/>
  <c r="I2167" i="19"/>
  <c r="H2167" i="19"/>
  <c r="G2167" i="19"/>
  <c r="K2167" i="19" s="1"/>
  <c r="J2166" i="19"/>
  <c r="I2166" i="19"/>
  <c r="H2166" i="19"/>
  <c r="G2166" i="19"/>
  <c r="K2166" i="19" s="1"/>
  <c r="J2165" i="19"/>
  <c r="I2165" i="19"/>
  <c r="H2165" i="19"/>
  <c r="G2165" i="19"/>
  <c r="K2165" i="19" s="1"/>
  <c r="J2164" i="19"/>
  <c r="I2164" i="19"/>
  <c r="H2164" i="19"/>
  <c r="G2164" i="19"/>
  <c r="K2164" i="19" s="1"/>
  <c r="J2163" i="19"/>
  <c r="I2163" i="19"/>
  <c r="H2163" i="19"/>
  <c r="G2163" i="19"/>
  <c r="K2163" i="19" s="1"/>
  <c r="J2162" i="19"/>
  <c r="I2162" i="19"/>
  <c r="H2162" i="19"/>
  <c r="G2162" i="19"/>
  <c r="K2162" i="19" s="1"/>
  <c r="J2161" i="19"/>
  <c r="I2161" i="19"/>
  <c r="H2161" i="19"/>
  <c r="G2161" i="19"/>
  <c r="K2161" i="19" s="1"/>
  <c r="J2160" i="19"/>
  <c r="I2160" i="19"/>
  <c r="H2160" i="19"/>
  <c r="G2160" i="19"/>
  <c r="K2160" i="19" s="1"/>
  <c r="J2159" i="19"/>
  <c r="I2159" i="19"/>
  <c r="H2159" i="19"/>
  <c r="G2159" i="19"/>
  <c r="K2159" i="19" s="1"/>
  <c r="J2158" i="19"/>
  <c r="I2158" i="19"/>
  <c r="H2158" i="19"/>
  <c r="G2158" i="19"/>
  <c r="K2158" i="19" s="1"/>
  <c r="J2157" i="19"/>
  <c r="I2157" i="19"/>
  <c r="H2157" i="19"/>
  <c r="G2157" i="19"/>
  <c r="K2157" i="19" s="1"/>
  <c r="J2156" i="19"/>
  <c r="I2156" i="19"/>
  <c r="H2156" i="19"/>
  <c r="G2156" i="19"/>
  <c r="K2156" i="19" s="1"/>
  <c r="J2155" i="19"/>
  <c r="I2155" i="19"/>
  <c r="H2155" i="19"/>
  <c r="G2155" i="19"/>
  <c r="K2155" i="19" s="1"/>
  <c r="J2154" i="19"/>
  <c r="I2154" i="19"/>
  <c r="H2154" i="19"/>
  <c r="G2154" i="19"/>
  <c r="K2154" i="19" s="1"/>
  <c r="J2153" i="19"/>
  <c r="I2153" i="19"/>
  <c r="H2153" i="19"/>
  <c r="G2153" i="19"/>
  <c r="K2153" i="19" s="1"/>
  <c r="J2152" i="19"/>
  <c r="I2152" i="19"/>
  <c r="H2152" i="19"/>
  <c r="G2152" i="19"/>
  <c r="K2152" i="19" s="1"/>
  <c r="J2151" i="19"/>
  <c r="I2151" i="19"/>
  <c r="H2151" i="19"/>
  <c r="G2151" i="19"/>
  <c r="K2151" i="19" s="1"/>
  <c r="J2150" i="19"/>
  <c r="I2150" i="19"/>
  <c r="H2150" i="19"/>
  <c r="G2150" i="19"/>
  <c r="K2150" i="19" s="1"/>
  <c r="J2149" i="19"/>
  <c r="I2149" i="19"/>
  <c r="H2149" i="19"/>
  <c r="G2149" i="19"/>
  <c r="K2149" i="19" s="1"/>
  <c r="J2148" i="19"/>
  <c r="I2148" i="19"/>
  <c r="H2148" i="19"/>
  <c r="G2148" i="19"/>
  <c r="K2148" i="19" s="1"/>
  <c r="J2147" i="19"/>
  <c r="I2147" i="19"/>
  <c r="H2147" i="19"/>
  <c r="G2147" i="19"/>
  <c r="K2147" i="19" s="1"/>
  <c r="J2146" i="19"/>
  <c r="I2146" i="19"/>
  <c r="H2146" i="19"/>
  <c r="G2146" i="19"/>
  <c r="K2146" i="19" s="1"/>
  <c r="J2145" i="19"/>
  <c r="I2145" i="19"/>
  <c r="H2145" i="19"/>
  <c r="G2145" i="19"/>
  <c r="K2145" i="19" s="1"/>
  <c r="J2144" i="19"/>
  <c r="I2144" i="19"/>
  <c r="H2144" i="19"/>
  <c r="G2144" i="19"/>
  <c r="K2144" i="19" s="1"/>
  <c r="J2143" i="19"/>
  <c r="I2143" i="19"/>
  <c r="H2143" i="19"/>
  <c r="G2143" i="19"/>
  <c r="K2143" i="19" s="1"/>
  <c r="J2142" i="19"/>
  <c r="I2142" i="19"/>
  <c r="H2142" i="19"/>
  <c r="G2142" i="19"/>
  <c r="K2142" i="19" s="1"/>
  <c r="J2141" i="19"/>
  <c r="I2141" i="19"/>
  <c r="H2141" i="19"/>
  <c r="G2141" i="19"/>
  <c r="K2141" i="19" s="1"/>
  <c r="J2140" i="19"/>
  <c r="I2140" i="19"/>
  <c r="H2140" i="19"/>
  <c r="G2140" i="19"/>
  <c r="K2140" i="19" s="1"/>
  <c r="J2139" i="19"/>
  <c r="I2139" i="19"/>
  <c r="H2139" i="19"/>
  <c r="G2139" i="19"/>
  <c r="K2139" i="19" s="1"/>
  <c r="J2138" i="19"/>
  <c r="I2138" i="19"/>
  <c r="H2138" i="19"/>
  <c r="G2138" i="19"/>
  <c r="K2138" i="19" s="1"/>
  <c r="J2137" i="19"/>
  <c r="I2137" i="19"/>
  <c r="H2137" i="19"/>
  <c r="G2137" i="19"/>
  <c r="K2137" i="19" s="1"/>
  <c r="J2136" i="19"/>
  <c r="I2136" i="19"/>
  <c r="H2136" i="19"/>
  <c r="G2136" i="19"/>
  <c r="K2136" i="19" s="1"/>
  <c r="J2135" i="19"/>
  <c r="I2135" i="19"/>
  <c r="H2135" i="19"/>
  <c r="G2135" i="19"/>
  <c r="K2135" i="19" s="1"/>
  <c r="J2134" i="19"/>
  <c r="I2134" i="19"/>
  <c r="H2134" i="19"/>
  <c r="G2134" i="19"/>
  <c r="K2134" i="19" s="1"/>
  <c r="J2133" i="19"/>
  <c r="I2133" i="19"/>
  <c r="H2133" i="19"/>
  <c r="G2133" i="19"/>
  <c r="K2133" i="19" s="1"/>
  <c r="J2132" i="19"/>
  <c r="I2132" i="19"/>
  <c r="H2132" i="19"/>
  <c r="G2132" i="19"/>
  <c r="K2132" i="19" s="1"/>
  <c r="J2131" i="19"/>
  <c r="I2131" i="19"/>
  <c r="H2131" i="19"/>
  <c r="G2131" i="19"/>
  <c r="K2131" i="19" s="1"/>
  <c r="J2130" i="19"/>
  <c r="I2130" i="19"/>
  <c r="H2130" i="19"/>
  <c r="G2130" i="19"/>
  <c r="K2130" i="19" s="1"/>
  <c r="J2129" i="19"/>
  <c r="I2129" i="19"/>
  <c r="H2129" i="19"/>
  <c r="G2129" i="19"/>
  <c r="K2129" i="19" s="1"/>
  <c r="J2128" i="19"/>
  <c r="I2128" i="19"/>
  <c r="H2128" i="19"/>
  <c r="G2128" i="19"/>
  <c r="K2128" i="19" s="1"/>
  <c r="J2127" i="19"/>
  <c r="I2127" i="19"/>
  <c r="H2127" i="19"/>
  <c r="G2127" i="19"/>
  <c r="K2127" i="19" s="1"/>
  <c r="J2126" i="19"/>
  <c r="I2126" i="19"/>
  <c r="H2126" i="19"/>
  <c r="G2126" i="19"/>
  <c r="K2126" i="19" s="1"/>
  <c r="J2125" i="19"/>
  <c r="I2125" i="19"/>
  <c r="H2125" i="19"/>
  <c r="G2125" i="19"/>
  <c r="K2125" i="19" s="1"/>
  <c r="J2124" i="19"/>
  <c r="I2124" i="19"/>
  <c r="H2124" i="19"/>
  <c r="G2124" i="19"/>
  <c r="K2124" i="19" s="1"/>
  <c r="J2123" i="19"/>
  <c r="I2123" i="19"/>
  <c r="H2123" i="19"/>
  <c r="G2123" i="19"/>
  <c r="K2123" i="19" s="1"/>
  <c r="J2122" i="19"/>
  <c r="I2122" i="19"/>
  <c r="H2122" i="19"/>
  <c r="G2122" i="19"/>
  <c r="K2122" i="19" s="1"/>
  <c r="J2121" i="19"/>
  <c r="I2121" i="19"/>
  <c r="H2121" i="19"/>
  <c r="G2121" i="19"/>
  <c r="K2121" i="19" s="1"/>
  <c r="J2120" i="19"/>
  <c r="I2120" i="19"/>
  <c r="H2120" i="19"/>
  <c r="G2120" i="19"/>
  <c r="K2120" i="19" s="1"/>
  <c r="J2119" i="19"/>
  <c r="I2119" i="19"/>
  <c r="H2119" i="19"/>
  <c r="G2119" i="19"/>
  <c r="K2119" i="19" s="1"/>
  <c r="J2118" i="19"/>
  <c r="I2118" i="19"/>
  <c r="H2118" i="19"/>
  <c r="G2118" i="19"/>
  <c r="K2118" i="19" s="1"/>
  <c r="J2117" i="19"/>
  <c r="I2117" i="19"/>
  <c r="H2117" i="19"/>
  <c r="G2117" i="19"/>
  <c r="K2117" i="19" s="1"/>
  <c r="J2116" i="19"/>
  <c r="I2116" i="19"/>
  <c r="H2116" i="19"/>
  <c r="G2116" i="19"/>
  <c r="K2116" i="19" s="1"/>
  <c r="J2115" i="19"/>
  <c r="I2115" i="19"/>
  <c r="H2115" i="19"/>
  <c r="G2115" i="19"/>
  <c r="K2115" i="19" s="1"/>
  <c r="J2114" i="19"/>
  <c r="I2114" i="19"/>
  <c r="H2114" i="19"/>
  <c r="G2114" i="19"/>
  <c r="K2114" i="19" s="1"/>
  <c r="J2113" i="19"/>
  <c r="I2113" i="19"/>
  <c r="H2113" i="19"/>
  <c r="G2113" i="19"/>
  <c r="K2113" i="19" s="1"/>
  <c r="J2112" i="19"/>
  <c r="I2112" i="19"/>
  <c r="H2112" i="19"/>
  <c r="G2112" i="19"/>
  <c r="K2112" i="19" s="1"/>
  <c r="J2111" i="19"/>
  <c r="I2111" i="19"/>
  <c r="H2111" i="19"/>
  <c r="G2111" i="19"/>
  <c r="K2111" i="19" s="1"/>
  <c r="J2110" i="19"/>
  <c r="I2110" i="19"/>
  <c r="H2110" i="19"/>
  <c r="G2110" i="19"/>
  <c r="K2110" i="19" s="1"/>
  <c r="J2109" i="19"/>
  <c r="I2109" i="19"/>
  <c r="H2109" i="19"/>
  <c r="G2109" i="19"/>
  <c r="K2109" i="19" s="1"/>
  <c r="J2108" i="19"/>
  <c r="I2108" i="19"/>
  <c r="H2108" i="19"/>
  <c r="G2108" i="19"/>
  <c r="K2108" i="19" s="1"/>
  <c r="J2107" i="19"/>
  <c r="I2107" i="19"/>
  <c r="H2107" i="19"/>
  <c r="H2170" i="19" s="1"/>
  <c r="G2107" i="19"/>
  <c r="K2107" i="19" s="1"/>
  <c r="B20" i="31"/>
  <c r="B12" i="31"/>
  <c r="M2542" i="12"/>
  <c r="J2018" i="19"/>
  <c r="I2018" i="19"/>
  <c r="H2018" i="19"/>
  <c r="G2018" i="19"/>
  <c r="K2018" i="19" s="1"/>
  <c r="J2017" i="19"/>
  <c r="I2017" i="19"/>
  <c r="H2017" i="19"/>
  <c r="G2017" i="19"/>
  <c r="K2017" i="19" s="1"/>
  <c r="J2016" i="19"/>
  <c r="I2016" i="19"/>
  <c r="H2016" i="19"/>
  <c r="G2016" i="19"/>
  <c r="K2016" i="19" s="1"/>
  <c r="C2019" i="19"/>
  <c r="D2019" i="19"/>
  <c r="J2077" i="19"/>
  <c r="I2077" i="19"/>
  <c r="H2077" i="19"/>
  <c r="G2077" i="19"/>
  <c r="K2077" i="19" s="1"/>
  <c r="J2076" i="19"/>
  <c r="I2076" i="19"/>
  <c r="H2076" i="19"/>
  <c r="G2076" i="19"/>
  <c r="K2076" i="19" s="1"/>
  <c r="J2075" i="19"/>
  <c r="I2075" i="19"/>
  <c r="H2075" i="19"/>
  <c r="G2075" i="19"/>
  <c r="K2075" i="19" s="1"/>
  <c r="J2074" i="19"/>
  <c r="I2074" i="19"/>
  <c r="H2074" i="19"/>
  <c r="G2074" i="19"/>
  <c r="K2074" i="19" s="1"/>
  <c r="J2073" i="19"/>
  <c r="I2073" i="19"/>
  <c r="H2073" i="19"/>
  <c r="G2073" i="19"/>
  <c r="K2073" i="19" s="1"/>
  <c r="J2072" i="19"/>
  <c r="I2072" i="19"/>
  <c r="H2072" i="19"/>
  <c r="G2072" i="19"/>
  <c r="K2072" i="19" s="1"/>
  <c r="J2071" i="19"/>
  <c r="I2071" i="19"/>
  <c r="H2071" i="19"/>
  <c r="G2071" i="19"/>
  <c r="K2071" i="19" s="1"/>
  <c r="J2070" i="19"/>
  <c r="I2070" i="19"/>
  <c r="H2070" i="19"/>
  <c r="G2070" i="19"/>
  <c r="K2070" i="19" s="1"/>
  <c r="G2039" i="19"/>
  <c r="K2039" i="19" s="1"/>
  <c r="G2040" i="19"/>
  <c r="K2040" i="19" s="1"/>
  <c r="G2041" i="19"/>
  <c r="K2041" i="19" s="1"/>
  <c r="G2042" i="19"/>
  <c r="K2042" i="19" s="1"/>
  <c r="G2043" i="19"/>
  <c r="K2043" i="19" s="1"/>
  <c r="G2044" i="19"/>
  <c r="K2044" i="19" s="1"/>
  <c r="G2045" i="19"/>
  <c r="K2045" i="19" s="1"/>
  <c r="G2046" i="19"/>
  <c r="K2046" i="19" s="1"/>
  <c r="G2047" i="19"/>
  <c r="K2047" i="19" s="1"/>
  <c r="G2048" i="19"/>
  <c r="K2048" i="19" s="1"/>
  <c r="G2049" i="19"/>
  <c r="K2049" i="19" s="1"/>
  <c r="G2050" i="19"/>
  <c r="K2050" i="19" s="1"/>
  <c r="G2051" i="19"/>
  <c r="K2051" i="19" s="1"/>
  <c r="G2052" i="19"/>
  <c r="K2052" i="19" s="1"/>
  <c r="G2053" i="19"/>
  <c r="K2053" i="19" s="1"/>
  <c r="G2054" i="19"/>
  <c r="K2054" i="19" s="1"/>
  <c r="G2055" i="19"/>
  <c r="K2055" i="19" s="1"/>
  <c r="G2056" i="19"/>
  <c r="K2056" i="19" s="1"/>
  <c r="G2058" i="19"/>
  <c r="K2058" i="19" s="1"/>
  <c r="G2059" i="19"/>
  <c r="K2059" i="19" s="1"/>
  <c r="G2060" i="19"/>
  <c r="K2060" i="19" s="1"/>
  <c r="G2061" i="19"/>
  <c r="K2061" i="19" s="1"/>
  <c r="G2062" i="19"/>
  <c r="K2062" i="19" s="1"/>
  <c r="G2063" i="19"/>
  <c r="K2063" i="19" s="1"/>
  <c r="G2064" i="19"/>
  <c r="K2064" i="19" s="1"/>
  <c r="G2065" i="19"/>
  <c r="K2065" i="19" s="1"/>
  <c r="G2066" i="19"/>
  <c r="K2066" i="19" s="1"/>
  <c r="G2067" i="19"/>
  <c r="K2067" i="19" s="1"/>
  <c r="G2069" i="19"/>
  <c r="K2069" i="19" s="1"/>
  <c r="C2078" i="19"/>
  <c r="C2084" i="19" s="1"/>
  <c r="C2092" i="19" s="1"/>
  <c r="D2078" i="19"/>
  <c r="E2078" i="19"/>
  <c r="G2082" i="19"/>
  <c r="M1124" i="12"/>
  <c r="M1125" i="12" s="1"/>
  <c r="M1114" i="12"/>
  <c r="F1172" i="19"/>
  <c r="E1172" i="19"/>
  <c r="D1172" i="19"/>
  <c r="C1172" i="19"/>
  <c r="F1178" i="19"/>
  <c r="E1178" i="19"/>
  <c r="D1178" i="19"/>
  <c r="C1178" i="19"/>
  <c r="E534" i="19"/>
  <c r="D534" i="19"/>
  <c r="F532" i="19"/>
  <c r="F534" i="19" s="1"/>
  <c r="E532" i="19"/>
  <c r="D532" i="19"/>
  <c r="C532" i="19"/>
  <c r="J530" i="19"/>
  <c r="J532" i="19" s="1"/>
  <c r="I530" i="19"/>
  <c r="I532" i="19" s="1"/>
  <c r="H530" i="19"/>
  <c r="H532" i="19" s="1"/>
  <c r="G530" i="19"/>
  <c r="K530" i="19" s="1"/>
  <c r="K532" i="19" s="1"/>
  <c r="E528" i="19"/>
  <c r="D528" i="19"/>
  <c r="C528" i="19"/>
  <c r="J228" i="19"/>
  <c r="I228" i="19"/>
  <c r="H228" i="19"/>
  <c r="G228" i="19"/>
  <c r="K228" i="19" s="1"/>
  <c r="C229" i="19"/>
  <c r="D229" i="19"/>
  <c r="C233" i="19"/>
  <c r="D233" i="19"/>
  <c r="J2082" i="19"/>
  <c r="J2091" i="19" s="1"/>
  <c r="I2082" i="19"/>
  <c r="H2082" i="19"/>
  <c r="H2091" i="19" s="1"/>
  <c r="J2069" i="19"/>
  <c r="I2069" i="19"/>
  <c r="H2069" i="19"/>
  <c r="J2067" i="19"/>
  <c r="I2067" i="19"/>
  <c r="H2067" i="19"/>
  <c r="J2066" i="19"/>
  <c r="I2066" i="19"/>
  <c r="H2066" i="19"/>
  <c r="J2065" i="19"/>
  <c r="I2065" i="19"/>
  <c r="H2065" i="19"/>
  <c r="J2064" i="19"/>
  <c r="I2064" i="19"/>
  <c r="H2064" i="19"/>
  <c r="J2063" i="19"/>
  <c r="I2063" i="19"/>
  <c r="H2063" i="19"/>
  <c r="J2062" i="19"/>
  <c r="I2062" i="19"/>
  <c r="H2062" i="19"/>
  <c r="J2061" i="19"/>
  <c r="I2061" i="19"/>
  <c r="H2061" i="19"/>
  <c r="J2060" i="19"/>
  <c r="I2060" i="19"/>
  <c r="H2060" i="19"/>
  <c r="J2059" i="19"/>
  <c r="I2059" i="19"/>
  <c r="H2059" i="19"/>
  <c r="J2058" i="19"/>
  <c r="I2058" i="19"/>
  <c r="H2058" i="19"/>
  <c r="J2056" i="19"/>
  <c r="I2056" i="19"/>
  <c r="H2056" i="19"/>
  <c r="J2055" i="19"/>
  <c r="I2055" i="19"/>
  <c r="H2055" i="19"/>
  <c r="J2054" i="19"/>
  <c r="I2054" i="19"/>
  <c r="H2054" i="19"/>
  <c r="J2053" i="19"/>
  <c r="I2053" i="19"/>
  <c r="H2053" i="19"/>
  <c r="J2052" i="19"/>
  <c r="I2052" i="19"/>
  <c r="H2052" i="19"/>
  <c r="J2051" i="19"/>
  <c r="I2051" i="19"/>
  <c r="H2051" i="19"/>
  <c r="J2050" i="19"/>
  <c r="I2050" i="19"/>
  <c r="H2050" i="19"/>
  <c r="J2049" i="19"/>
  <c r="I2049" i="19"/>
  <c r="H2049" i="19"/>
  <c r="J2048" i="19"/>
  <c r="I2048" i="19"/>
  <c r="H2048" i="19"/>
  <c r="J2047" i="19"/>
  <c r="I2047" i="19"/>
  <c r="H2047" i="19"/>
  <c r="J2046" i="19"/>
  <c r="I2046" i="19"/>
  <c r="H2046" i="19"/>
  <c r="J2045" i="19"/>
  <c r="I2045" i="19"/>
  <c r="H2045" i="19"/>
  <c r="J2044" i="19"/>
  <c r="I2044" i="19"/>
  <c r="H2044" i="19"/>
  <c r="J2043" i="19"/>
  <c r="I2043" i="19"/>
  <c r="H2043" i="19"/>
  <c r="J2042" i="19"/>
  <c r="I2042" i="19"/>
  <c r="H2042" i="19"/>
  <c r="J2041" i="19"/>
  <c r="I2041" i="19"/>
  <c r="H2041" i="19"/>
  <c r="J2040" i="19"/>
  <c r="I2040" i="19"/>
  <c r="H2040" i="19"/>
  <c r="J2039" i="19"/>
  <c r="I2039" i="19"/>
  <c r="H2039" i="19"/>
  <c r="F2027" i="19"/>
  <c r="E2027" i="19"/>
  <c r="D2027" i="19"/>
  <c r="C2027" i="19"/>
  <c r="J2026" i="19"/>
  <c r="I2026" i="19"/>
  <c r="H2026" i="19"/>
  <c r="G2026" i="19"/>
  <c r="K2026" i="19" s="1"/>
  <c r="J2025" i="19"/>
  <c r="I2025" i="19"/>
  <c r="H2025" i="19"/>
  <c r="G2025" i="19"/>
  <c r="K2025" i="19" s="1"/>
  <c r="J2024" i="19"/>
  <c r="I2024" i="19"/>
  <c r="H2024" i="19"/>
  <c r="G2024" i="19"/>
  <c r="K2024" i="19" s="1"/>
  <c r="J2023" i="19"/>
  <c r="I2023" i="19"/>
  <c r="H2023" i="19"/>
  <c r="G2023" i="19"/>
  <c r="K2023" i="19" s="1"/>
  <c r="J2022" i="19"/>
  <c r="I2022" i="19"/>
  <c r="H2022" i="19"/>
  <c r="G2022" i="19"/>
  <c r="K2022" i="19" s="1"/>
  <c r="J2021" i="19"/>
  <c r="I2021" i="19"/>
  <c r="H2021" i="19"/>
  <c r="G2021" i="19"/>
  <c r="K2021" i="19" s="1"/>
  <c r="J2020" i="19"/>
  <c r="I2020" i="19"/>
  <c r="H2020" i="19"/>
  <c r="G2020" i="19"/>
  <c r="F2019" i="19"/>
  <c r="F2029" i="19" s="1"/>
  <c r="E2019" i="19"/>
  <c r="E2029" i="19" s="1"/>
  <c r="J2015" i="19"/>
  <c r="I2015" i="19"/>
  <c r="H2015" i="19"/>
  <c r="G2015" i="19"/>
  <c r="K2015" i="19" s="1"/>
  <c r="J2014" i="19"/>
  <c r="I2014" i="19"/>
  <c r="H2014" i="19"/>
  <c r="G2014" i="19"/>
  <c r="K2014" i="19" s="1"/>
  <c r="J2013" i="19"/>
  <c r="I2013" i="19"/>
  <c r="H2013" i="19"/>
  <c r="G2013" i="19"/>
  <c r="K2013" i="19" s="1"/>
  <c r="J2012" i="19"/>
  <c r="I2012" i="19"/>
  <c r="H2012" i="19"/>
  <c r="G2012" i="19"/>
  <c r="K2012" i="19" s="1"/>
  <c r="J2011" i="19"/>
  <c r="I2011" i="19"/>
  <c r="H2011" i="19"/>
  <c r="G2011" i="19"/>
  <c r="K2011" i="19" s="1"/>
  <c r="J2010" i="19"/>
  <c r="I2010" i="19"/>
  <c r="H2010" i="19"/>
  <c r="G2010" i="19"/>
  <c r="K2010" i="19" s="1"/>
  <c r="J2009" i="19"/>
  <c r="I2009" i="19"/>
  <c r="H2009" i="19"/>
  <c r="G2009" i="19"/>
  <c r="K2009" i="19" s="1"/>
  <c r="J2008" i="19"/>
  <c r="I2008" i="19"/>
  <c r="H2008" i="19"/>
  <c r="G2008" i="19"/>
  <c r="K2008" i="19" s="1"/>
  <c r="J2007" i="19"/>
  <c r="I2007" i="19"/>
  <c r="H2007" i="19"/>
  <c r="G2007" i="19"/>
  <c r="K2007" i="19" s="1"/>
  <c r="J2006" i="19"/>
  <c r="I2006" i="19"/>
  <c r="H2006" i="19"/>
  <c r="G2006" i="19"/>
  <c r="K2006" i="19" s="1"/>
  <c r="J2005" i="19"/>
  <c r="I2005" i="19"/>
  <c r="H2005" i="19"/>
  <c r="G2005" i="19"/>
  <c r="K2005" i="19" s="1"/>
  <c r="J2004" i="19"/>
  <c r="I2004" i="19"/>
  <c r="H2004" i="19"/>
  <c r="G2004" i="19"/>
  <c r="K2004" i="19" s="1"/>
  <c r="J2003" i="19"/>
  <c r="I2003" i="19"/>
  <c r="H2003" i="19"/>
  <c r="G2003" i="19"/>
  <c r="K2003" i="19" s="1"/>
  <c r="J2002" i="19"/>
  <c r="I2002" i="19"/>
  <c r="H2002" i="19"/>
  <c r="G2002" i="19"/>
  <c r="K2002" i="19" s="1"/>
  <c r="J2001" i="19"/>
  <c r="I2001" i="19"/>
  <c r="H2001" i="19"/>
  <c r="G2001" i="19"/>
  <c r="K2001" i="19" s="1"/>
  <c r="E1990" i="19"/>
  <c r="D1990" i="19"/>
  <c r="C1990" i="19"/>
  <c r="J1985" i="19"/>
  <c r="I1985" i="19"/>
  <c r="H1985" i="19"/>
  <c r="G1985" i="19"/>
  <c r="K1985" i="19" s="1"/>
  <c r="J1982" i="19"/>
  <c r="I1982" i="19"/>
  <c r="H1982" i="19"/>
  <c r="G1982" i="19"/>
  <c r="K1982" i="19" s="1"/>
  <c r="J1981" i="19"/>
  <c r="I1981" i="19"/>
  <c r="H1981" i="19"/>
  <c r="G1981" i="19"/>
  <c r="K1981" i="19" s="1"/>
  <c r="J1978" i="19"/>
  <c r="I1978" i="19"/>
  <c r="H1978" i="19"/>
  <c r="G1978" i="19"/>
  <c r="K1978" i="19" s="1"/>
  <c r="J1976" i="19"/>
  <c r="I1976" i="19"/>
  <c r="H1976" i="19"/>
  <c r="G1976" i="19"/>
  <c r="K1976" i="19" s="1"/>
  <c r="J1969" i="19"/>
  <c r="I1969" i="19"/>
  <c r="H1969" i="19"/>
  <c r="G1969" i="19"/>
  <c r="K1969" i="19" s="1"/>
  <c r="J1966" i="19"/>
  <c r="I1966" i="19"/>
  <c r="H1966" i="19"/>
  <c r="G1966" i="19"/>
  <c r="K1966" i="19" s="1"/>
  <c r="J1961" i="19"/>
  <c r="I1961" i="19"/>
  <c r="H1961" i="19"/>
  <c r="G1961" i="19"/>
  <c r="K1961" i="19" s="1"/>
  <c r="J1958" i="19"/>
  <c r="I1958" i="19"/>
  <c r="H1958" i="19"/>
  <c r="G1958" i="19"/>
  <c r="K1958" i="19" s="1"/>
  <c r="J1957" i="19"/>
  <c r="I1957" i="19"/>
  <c r="H1957" i="19"/>
  <c r="G1957" i="19"/>
  <c r="K1957" i="19" s="1"/>
  <c r="J1948" i="19"/>
  <c r="I1948" i="19"/>
  <c r="H1948" i="19"/>
  <c r="G1948" i="19"/>
  <c r="K1948" i="19" s="1"/>
  <c r="J1943" i="19"/>
  <c r="I1943" i="19"/>
  <c r="H1943" i="19"/>
  <c r="G1943" i="19"/>
  <c r="K1943" i="19" s="1"/>
  <c r="J1942" i="19"/>
  <c r="I1942" i="19"/>
  <c r="H1942" i="19"/>
  <c r="G1942" i="19"/>
  <c r="K1942" i="19" s="1"/>
  <c r="J1936" i="19"/>
  <c r="I1936" i="19"/>
  <c r="H1936" i="19"/>
  <c r="G1936" i="19"/>
  <c r="K1936" i="19" s="1"/>
  <c r="J1935" i="19"/>
  <c r="I1935" i="19"/>
  <c r="H1935" i="19"/>
  <c r="G1935" i="19"/>
  <c r="K1935" i="19" s="1"/>
  <c r="J1934" i="19"/>
  <c r="I1934" i="19"/>
  <c r="H1934" i="19"/>
  <c r="G1934" i="19"/>
  <c r="K1934" i="19" s="1"/>
  <c r="J1933" i="19"/>
  <c r="I1933" i="19"/>
  <c r="H1933" i="19"/>
  <c r="G1933" i="19"/>
  <c r="K1933" i="19" s="1"/>
  <c r="J1930" i="19"/>
  <c r="I1930" i="19"/>
  <c r="H1930" i="19"/>
  <c r="G1930" i="19"/>
  <c r="K1930" i="19" s="1"/>
  <c r="J1929" i="19"/>
  <c r="I1929" i="19"/>
  <c r="H1929" i="19"/>
  <c r="G1929" i="19"/>
  <c r="K1929" i="19" s="1"/>
  <c r="J1928" i="19"/>
  <c r="I1928" i="19"/>
  <c r="H1928" i="19"/>
  <c r="G1928" i="19"/>
  <c r="K1928" i="19" s="1"/>
  <c r="J1927" i="19"/>
  <c r="I1927" i="19"/>
  <c r="H1927" i="19"/>
  <c r="G1927" i="19"/>
  <c r="K1927" i="19" s="1"/>
  <c r="J1925" i="19"/>
  <c r="I1925" i="19"/>
  <c r="H1925" i="19"/>
  <c r="G1925" i="19"/>
  <c r="K1925" i="19" s="1"/>
  <c r="J1923" i="19"/>
  <c r="I1923" i="19"/>
  <c r="H1923" i="19"/>
  <c r="G1923" i="19"/>
  <c r="K1923" i="19" s="1"/>
  <c r="J1922" i="19"/>
  <c r="I1922" i="19"/>
  <c r="H1922" i="19"/>
  <c r="G1922" i="19"/>
  <c r="K1922" i="19" s="1"/>
  <c r="J1921" i="19"/>
  <c r="I1921" i="19"/>
  <c r="H1921" i="19"/>
  <c r="G1921" i="19"/>
  <c r="K1921" i="19" s="1"/>
  <c r="J1919" i="19"/>
  <c r="I1919" i="19"/>
  <c r="H1919" i="19"/>
  <c r="G1919" i="19"/>
  <c r="K1919" i="19" s="1"/>
  <c r="J1918" i="19"/>
  <c r="I1918" i="19"/>
  <c r="H1918" i="19"/>
  <c r="G1918" i="19"/>
  <c r="K1918" i="19" s="1"/>
  <c r="F1907" i="19"/>
  <c r="E1907" i="19"/>
  <c r="D1907" i="19"/>
  <c r="C1907" i="19"/>
  <c r="J1906" i="19"/>
  <c r="I1906" i="19"/>
  <c r="H1906" i="19"/>
  <c r="G1906" i="19"/>
  <c r="K1906" i="19" s="1"/>
  <c r="J1905" i="19"/>
  <c r="J1907" i="19" s="1"/>
  <c r="I1905" i="19"/>
  <c r="I1907" i="19" s="1"/>
  <c r="H1905" i="19"/>
  <c r="G1905" i="19"/>
  <c r="K1905" i="19" s="1"/>
  <c r="F1903" i="19"/>
  <c r="J1889" i="19"/>
  <c r="I1889" i="19"/>
  <c r="H1889" i="19"/>
  <c r="G1889" i="19"/>
  <c r="K1889" i="19" s="1"/>
  <c r="J1887" i="19"/>
  <c r="I1887" i="19"/>
  <c r="H1887" i="19"/>
  <c r="G1887" i="19"/>
  <c r="K1887" i="19" s="1"/>
  <c r="J1886" i="19"/>
  <c r="I1886" i="19"/>
  <c r="H1886" i="19"/>
  <c r="G1886" i="19"/>
  <c r="K1886" i="19" s="1"/>
  <c r="J1885" i="19"/>
  <c r="I1885" i="19"/>
  <c r="H1885" i="19"/>
  <c r="G1885" i="19"/>
  <c r="K1885" i="19" s="1"/>
  <c r="J1884" i="19"/>
  <c r="I1884" i="19"/>
  <c r="H1884" i="19"/>
  <c r="G1884" i="19"/>
  <c r="K1884" i="19" s="1"/>
  <c r="J1883" i="19"/>
  <c r="I1883" i="19"/>
  <c r="H1883" i="19"/>
  <c r="G1883" i="19"/>
  <c r="K1883" i="19" s="1"/>
  <c r="J1882" i="19"/>
  <c r="I1882" i="19"/>
  <c r="H1882" i="19"/>
  <c r="G1882" i="19"/>
  <c r="K1882" i="19" s="1"/>
  <c r="J1881" i="19"/>
  <c r="I1881" i="19"/>
  <c r="H1881" i="19"/>
  <c r="G1881" i="19"/>
  <c r="K1881" i="19" s="1"/>
  <c r="J1880" i="19"/>
  <c r="I1880" i="19"/>
  <c r="H1880" i="19"/>
  <c r="G1880" i="19"/>
  <c r="K1880" i="19" s="1"/>
  <c r="J1879" i="19"/>
  <c r="I1879" i="19"/>
  <c r="H1879" i="19"/>
  <c r="G1879" i="19"/>
  <c r="K1879" i="19" s="1"/>
  <c r="J1878" i="19"/>
  <c r="I1878" i="19"/>
  <c r="H1878" i="19"/>
  <c r="G1878" i="19"/>
  <c r="K1878" i="19" s="1"/>
  <c r="J1877" i="19"/>
  <c r="I1877" i="19"/>
  <c r="H1877" i="19"/>
  <c r="G1877" i="19"/>
  <c r="K1877" i="19" s="1"/>
  <c r="J1876" i="19"/>
  <c r="I1876" i="19"/>
  <c r="H1876" i="19"/>
  <c r="G1876" i="19"/>
  <c r="K1876" i="19" s="1"/>
  <c r="J1875" i="19"/>
  <c r="I1875" i="19"/>
  <c r="H1875" i="19"/>
  <c r="G1875" i="19"/>
  <c r="K1875" i="19" s="1"/>
  <c r="J1874" i="19"/>
  <c r="I1874" i="19"/>
  <c r="H1874" i="19"/>
  <c r="G1874" i="19"/>
  <c r="K1874" i="19" s="1"/>
  <c r="J1873" i="19"/>
  <c r="I1873" i="19"/>
  <c r="H1873" i="19"/>
  <c r="G1873" i="19"/>
  <c r="K1873" i="19" s="1"/>
  <c r="J1872" i="19"/>
  <c r="I1872" i="19"/>
  <c r="H1872" i="19"/>
  <c r="G1872" i="19"/>
  <c r="K1872" i="19" s="1"/>
  <c r="J1871" i="19"/>
  <c r="I1871" i="19"/>
  <c r="H1871" i="19"/>
  <c r="G1871" i="19"/>
  <c r="K1871" i="19" s="1"/>
  <c r="J1870" i="19"/>
  <c r="I1870" i="19"/>
  <c r="H1870" i="19"/>
  <c r="G1870" i="19"/>
  <c r="K1870" i="19" s="1"/>
  <c r="J1869" i="19"/>
  <c r="I1869" i="19"/>
  <c r="H1869" i="19"/>
  <c r="G1869" i="19"/>
  <c r="K1869" i="19" s="1"/>
  <c r="J1868" i="19"/>
  <c r="I1868" i="19"/>
  <c r="H1868" i="19"/>
  <c r="G1868" i="19"/>
  <c r="K1868" i="19" s="1"/>
  <c r="J1867" i="19"/>
  <c r="I1867" i="19"/>
  <c r="H1867" i="19"/>
  <c r="G1867" i="19"/>
  <c r="K1867" i="19" s="1"/>
  <c r="J1866" i="19"/>
  <c r="I1866" i="19"/>
  <c r="H1866" i="19"/>
  <c r="G1866" i="19"/>
  <c r="K1866" i="19" s="1"/>
  <c r="J1865" i="19"/>
  <c r="I1865" i="19"/>
  <c r="H1865" i="19"/>
  <c r="G1865" i="19"/>
  <c r="K1865" i="19" s="1"/>
  <c r="J1864" i="19"/>
  <c r="I1864" i="19"/>
  <c r="H1864" i="19"/>
  <c r="G1864" i="19"/>
  <c r="K1864" i="19" s="1"/>
  <c r="J1863" i="19"/>
  <c r="I1863" i="19"/>
  <c r="H1863" i="19"/>
  <c r="G1863" i="19"/>
  <c r="K1863" i="19" s="1"/>
  <c r="J1862" i="19"/>
  <c r="I1862" i="19"/>
  <c r="H1862" i="19"/>
  <c r="G1862" i="19"/>
  <c r="K1862" i="19" s="1"/>
  <c r="J1861" i="19"/>
  <c r="I1861" i="19"/>
  <c r="H1861" i="19"/>
  <c r="G1861" i="19"/>
  <c r="K1861" i="19" s="1"/>
  <c r="J1860" i="19"/>
  <c r="I1860" i="19"/>
  <c r="H1860" i="19"/>
  <c r="G1860" i="19"/>
  <c r="K1860" i="19" s="1"/>
  <c r="J1858" i="19"/>
  <c r="I1858" i="19"/>
  <c r="H1858" i="19"/>
  <c r="G1858" i="19"/>
  <c r="K1858" i="19" s="1"/>
  <c r="J1857" i="19"/>
  <c r="I1857" i="19"/>
  <c r="H1857" i="19"/>
  <c r="G1857" i="19"/>
  <c r="K1857" i="19" s="1"/>
  <c r="J1856" i="19"/>
  <c r="I1856" i="19"/>
  <c r="H1856" i="19"/>
  <c r="G1856" i="19"/>
  <c r="K1856" i="19" s="1"/>
  <c r="J1855" i="19"/>
  <c r="I1855" i="19"/>
  <c r="H1855" i="19"/>
  <c r="G1855" i="19"/>
  <c r="K1855" i="19" s="1"/>
  <c r="J1854" i="19"/>
  <c r="I1854" i="19"/>
  <c r="H1854" i="19"/>
  <c r="G1854" i="19"/>
  <c r="K1854" i="19" s="1"/>
  <c r="J1853" i="19"/>
  <c r="I1853" i="19"/>
  <c r="H1853" i="19"/>
  <c r="G1853" i="19"/>
  <c r="K1853" i="19" s="1"/>
  <c r="J1852" i="19"/>
  <c r="I1852" i="19"/>
  <c r="H1852" i="19"/>
  <c r="G1852" i="19"/>
  <c r="K1852" i="19" s="1"/>
  <c r="J1851" i="19"/>
  <c r="I1851" i="19"/>
  <c r="H1851" i="19"/>
  <c r="G1851" i="19"/>
  <c r="K1851" i="19" s="1"/>
  <c r="J1850" i="19"/>
  <c r="I1850" i="19"/>
  <c r="H1850" i="19"/>
  <c r="G1850" i="19"/>
  <c r="K1850" i="19" s="1"/>
  <c r="J1849" i="19"/>
  <c r="I1849" i="19"/>
  <c r="H1849" i="19"/>
  <c r="G1849" i="19"/>
  <c r="K1849" i="19" s="1"/>
  <c r="J1848" i="19"/>
  <c r="I1848" i="19"/>
  <c r="H1848" i="19"/>
  <c r="G1848" i="19"/>
  <c r="K1848" i="19" s="1"/>
  <c r="J1847" i="19"/>
  <c r="I1847" i="19"/>
  <c r="H1847" i="19"/>
  <c r="G1847" i="19"/>
  <c r="K1847" i="19" s="1"/>
  <c r="J1846" i="19"/>
  <c r="I1846" i="19"/>
  <c r="H1846" i="19"/>
  <c r="G1846" i="19"/>
  <c r="K1846" i="19" s="1"/>
  <c r="J1845" i="19"/>
  <c r="I1845" i="19"/>
  <c r="H1845" i="19"/>
  <c r="G1845" i="19"/>
  <c r="K1845" i="19" s="1"/>
  <c r="J1844" i="19"/>
  <c r="I1844" i="19"/>
  <c r="H1844" i="19"/>
  <c r="G1844" i="19"/>
  <c r="K1844" i="19" s="1"/>
  <c r="J1843" i="19"/>
  <c r="I1843" i="19"/>
  <c r="H1843" i="19"/>
  <c r="G1843" i="19"/>
  <c r="K1843" i="19" s="1"/>
  <c r="J1842" i="19"/>
  <c r="I1842" i="19"/>
  <c r="H1842" i="19"/>
  <c r="G1842" i="19"/>
  <c r="K1842" i="19" s="1"/>
  <c r="J1841" i="19"/>
  <c r="I1841" i="19"/>
  <c r="H1841" i="19"/>
  <c r="G1841" i="19"/>
  <c r="K1841" i="19" s="1"/>
  <c r="J1840" i="19"/>
  <c r="I1840" i="19"/>
  <c r="H1840" i="19"/>
  <c r="G1840" i="19"/>
  <c r="K1840" i="19" s="1"/>
  <c r="J1839" i="19"/>
  <c r="I1839" i="19"/>
  <c r="H1839" i="19"/>
  <c r="G1839" i="19"/>
  <c r="K1839" i="19" s="1"/>
  <c r="J1838" i="19"/>
  <c r="I1838" i="19"/>
  <c r="H1838" i="19"/>
  <c r="G1838" i="19"/>
  <c r="K1838" i="19" s="1"/>
  <c r="J1837" i="19"/>
  <c r="I1837" i="19"/>
  <c r="H1837" i="19"/>
  <c r="G1837" i="19"/>
  <c r="K1837" i="19" s="1"/>
  <c r="J1836" i="19"/>
  <c r="I1836" i="19"/>
  <c r="H1836" i="19"/>
  <c r="G1836" i="19"/>
  <c r="K1836" i="19" s="1"/>
  <c r="J1835" i="19"/>
  <c r="I1835" i="19"/>
  <c r="H1835" i="19"/>
  <c r="G1835" i="19"/>
  <c r="K1835" i="19" s="1"/>
  <c r="J1834" i="19"/>
  <c r="I1834" i="19"/>
  <c r="H1834" i="19"/>
  <c r="G1834" i="19"/>
  <c r="K1834" i="19" s="1"/>
  <c r="J1833" i="19"/>
  <c r="I1833" i="19"/>
  <c r="H1833" i="19"/>
  <c r="G1833" i="19"/>
  <c r="K1833" i="19" s="1"/>
  <c r="J1832" i="19"/>
  <c r="I1832" i="19"/>
  <c r="H1832" i="19"/>
  <c r="G1832" i="19"/>
  <c r="K1832" i="19" s="1"/>
  <c r="J1831" i="19"/>
  <c r="I1831" i="19"/>
  <c r="H1831" i="19"/>
  <c r="G1831" i="19"/>
  <c r="K1831" i="19" s="1"/>
  <c r="J1830" i="19"/>
  <c r="I1830" i="19"/>
  <c r="H1830" i="19"/>
  <c r="G1830" i="19"/>
  <c r="K1830" i="19" s="1"/>
  <c r="J1829" i="19"/>
  <c r="I1829" i="19"/>
  <c r="H1829" i="19"/>
  <c r="G1829" i="19"/>
  <c r="K1829" i="19" s="1"/>
  <c r="J1828" i="19"/>
  <c r="I1828" i="19"/>
  <c r="H1828" i="19"/>
  <c r="G1828" i="19"/>
  <c r="K1828" i="19" s="1"/>
  <c r="J1827" i="19"/>
  <c r="I1827" i="19"/>
  <c r="H1827" i="19"/>
  <c r="G1827" i="19"/>
  <c r="K1827" i="19" s="1"/>
  <c r="J1826" i="19"/>
  <c r="I1826" i="19"/>
  <c r="H1826" i="19"/>
  <c r="G1826" i="19"/>
  <c r="K1826" i="19" s="1"/>
  <c r="F1682" i="19"/>
  <c r="E1682" i="19"/>
  <c r="D1682" i="19"/>
  <c r="C1682" i="19"/>
  <c r="J1681" i="19"/>
  <c r="J1682" i="19" s="1"/>
  <c r="I1681" i="19"/>
  <c r="I1682" i="19" s="1"/>
  <c r="H1681" i="19"/>
  <c r="H1682" i="19" s="1"/>
  <c r="G1681" i="19"/>
  <c r="K1681" i="19" s="1"/>
  <c r="K1682" i="19" s="1"/>
  <c r="F1679" i="19"/>
  <c r="F1684" i="19" s="1"/>
  <c r="E1679" i="19"/>
  <c r="E1684" i="19" s="1"/>
  <c r="D1679" i="19"/>
  <c r="D1684" i="19" s="1"/>
  <c r="C1679" i="19"/>
  <c r="C1684" i="19" s="1"/>
  <c r="J1678" i="19"/>
  <c r="I1678" i="19"/>
  <c r="H1678" i="19"/>
  <c r="G1678" i="19"/>
  <c r="K1678" i="19" s="1"/>
  <c r="J1677" i="19"/>
  <c r="I1677" i="19"/>
  <c r="H1677" i="19"/>
  <c r="G1677" i="19"/>
  <c r="K1677" i="19" s="1"/>
  <c r="J1676" i="19"/>
  <c r="I1676" i="19"/>
  <c r="H1676" i="19"/>
  <c r="G1676" i="19"/>
  <c r="K1676" i="19" s="1"/>
  <c r="J1675" i="19"/>
  <c r="I1675" i="19"/>
  <c r="H1675" i="19"/>
  <c r="G1675" i="19"/>
  <c r="K1675" i="19" s="1"/>
  <c r="J1674" i="19"/>
  <c r="I1674" i="19"/>
  <c r="H1674" i="19"/>
  <c r="G1674" i="19"/>
  <c r="K1674" i="19" s="1"/>
  <c r="J1673" i="19"/>
  <c r="I1673" i="19"/>
  <c r="H1673" i="19"/>
  <c r="G1673" i="19"/>
  <c r="K1673" i="19" s="1"/>
  <c r="J1672" i="19"/>
  <c r="I1672" i="19"/>
  <c r="H1672" i="19"/>
  <c r="G1672" i="19"/>
  <c r="K1672" i="19" s="1"/>
  <c r="J1671" i="19"/>
  <c r="I1671" i="19"/>
  <c r="H1671" i="19"/>
  <c r="G1671" i="19"/>
  <c r="K1671" i="19" s="1"/>
  <c r="J1670" i="19"/>
  <c r="I1670" i="19"/>
  <c r="H1670" i="19"/>
  <c r="G1670" i="19"/>
  <c r="K1670" i="19" s="1"/>
  <c r="J1669" i="19"/>
  <c r="I1669" i="19"/>
  <c r="H1669" i="19"/>
  <c r="G1669" i="19"/>
  <c r="K1669" i="19" s="1"/>
  <c r="J1668" i="19"/>
  <c r="I1668" i="19"/>
  <c r="H1668" i="19"/>
  <c r="G1668" i="19"/>
  <c r="K1668" i="19" s="1"/>
  <c r="J1667" i="19"/>
  <c r="I1667" i="19"/>
  <c r="H1667" i="19"/>
  <c r="G1667" i="19"/>
  <c r="K1667" i="19" s="1"/>
  <c r="J1666" i="19"/>
  <c r="I1666" i="19"/>
  <c r="H1666" i="19"/>
  <c r="G1666" i="19"/>
  <c r="K1666" i="19" s="1"/>
  <c r="J1665" i="19"/>
  <c r="I1665" i="19"/>
  <c r="H1665" i="19"/>
  <c r="G1665" i="19"/>
  <c r="K1665" i="19" s="1"/>
  <c r="J1664" i="19"/>
  <c r="I1664" i="19"/>
  <c r="H1664" i="19"/>
  <c r="G1664" i="19"/>
  <c r="K1664" i="19" s="1"/>
  <c r="J1663" i="19"/>
  <c r="I1663" i="19"/>
  <c r="H1663" i="19"/>
  <c r="G1663" i="19"/>
  <c r="K1663" i="19" s="1"/>
  <c r="J1662" i="19"/>
  <c r="I1662" i="19"/>
  <c r="H1662" i="19"/>
  <c r="G1662" i="19"/>
  <c r="K1662" i="19" s="1"/>
  <c r="J1661" i="19"/>
  <c r="I1661" i="19"/>
  <c r="H1661" i="19"/>
  <c r="G1661" i="19"/>
  <c r="K1661" i="19" s="1"/>
  <c r="J1660" i="19"/>
  <c r="I1660" i="19"/>
  <c r="H1660" i="19"/>
  <c r="G1660" i="19"/>
  <c r="K1660" i="19" s="1"/>
  <c r="J1659" i="19"/>
  <c r="I1659" i="19"/>
  <c r="H1659" i="19"/>
  <c r="G1659" i="19"/>
  <c r="K1659" i="19" s="1"/>
  <c r="J1658" i="19"/>
  <c r="I1658" i="19"/>
  <c r="H1658" i="19"/>
  <c r="G1658" i="19"/>
  <c r="K1658" i="19" s="1"/>
  <c r="J1657" i="19"/>
  <c r="I1657" i="19"/>
  <c r="H1657" i="19"/>
  <c r="G1657" i="19"/>
  <c r="K1657" i="19" s="1"/>
  <c r="J1656" i="19"/>
  <c r="I1656" i="19"/>
  <c r="H1656" i="19"/>
  <c r="G1656" i="19"/>
  <c r="K1656" i="19" s="1"/>
  <c r="J1655" i="19"/>
  <c r="I1655" i="19"/>
  <c r="H1655" i="19"/>
  <c r="G1655" i="19"/>
  <c r="K1655" i="19" s="1"/>
  <c r="J1654" i="19"/>
  <c r="I1654" i="19"/>
  <c r="H1654" i="19"/>
  <c r="G1654" i="19"/>
  <c r="K1654" i="19" s="1"/>
  <c r="J1653" i="19"/>
  <c r="I1653" i="19"/>
  <c r="H1653" i="19"/>
  <c r="G1653" i="19"/>
  <c r="K1653" i="19" s="1"/>
  <c r="J1652" i="19"/>
  <c r="I1652" i="19"/>
  <c r="H1652" i="19"/>
  <c r="G1652" i="19"/>
  <c r="K1652" i="19" s="1"/>
  <c r="J1651" i="19"/>
  <c r="I1651" i="19"/>
  <c r="H1651" i="19"/>
  <c r="G1651" i="19"/>
  <c r="K1651" i="19" s="1"/>
  <c r="J1650" i="19"/>
  <c r="I1650" i="19"/>
  <c r="H1650" i="19"/>
  <c r="G1650" i="19"/>
  <c r="K1650" i="19" s="1"/>
  <c r="J1649" i="19"/>
  <c r="I1649" i="19"/>
  <c r="H1649" i="19"/>
  <c r="G1649" i="19"/>
  <c r="K1649" i="19" s="1"/>
  <c r="J1648" i="19"/>
  <c r="I1648" i="19"/>
  <c r="H1648" i="19"/>
  <c r="G1648" i="19"/>
  <c r="K1648" i="19" s="1"/>
  <c r="J1647" i="19"/>
  <c r="I1647" i="19"/>
  <c r="H1647" i="19"/>
  <c r="G1647" i="19"/>
  <c r="K1647" i="19" s="1"/>
  <c r="J1646" i="19"/>
  <c r="I1646" i="19"/>
  <c r="H1646" i="19"/>
  <c r="G1646" i="19"/>
  <c r="K1646" i="19" s="1"/>
  <c r="J1645" i="19"/>
  <c r="I1645" i="19"/>
  <c r="H1645" i="19"/>
  <c r="G1645" i="19"/>
  <c r="K1645" i="19" s="1"/>
  <c r="J1644" i="19"/>
  <c r="I1644" i="19"/>
  <c r="H1644" i="19"/>
  <c r="G1644" i="19"/>
  <c r="K1644" i="19" s="1"/>
  <c r="J1643" i="19"/>
  <c r="I1643" i="19"/>
  <c r="H1643" i="19"/>
  <c r="G1643" i="19"/>
  <c r="K1643" i="19" s="1"/>
  <c r="J1642" i="19"/>
  <c r="I1642" i="19"/>
  <c r="H1642" i="19"/>
  <c r="G1642" i="19"/>
  <c r="K1642" i="19" s="1"/>
  <c r="J1641" i="19"/>
  <c r="I1641" i="19"/>
  <c r="H1641" i="19"/>
  <c r="G1641" i="19"/>
  <c r="K1641" i="19" s="1"/>
  <c r="J1640" i="19"/>
  <c r="I1640" i="19"/>
  <c r="H1640" i="19"/>
  <c r="G1640" i="19"/>
  <c r="K1640" i="19" s="1"/>
  <c r="J1639" i="19"/>
  <c r="I1639" i="19"/>
  <c r="H1639" i="19"/>
  <c r="G1639" i="19"/>
  <c r="K1639" i="19" s="1"/>
  <c r="J1638" i="19"/>
  <c r="I1638" i="19"/>
  <c r="H1638" i="19"/>
  <c r="G1638" i="19"/>
  <c r="K1638" i="19" s="1"/>
  <c r="J1637" i="19"/>
  <c r="I1637" i="19"/>
  <c r="H1637" i="19"/>
  <c r="G1637" i="19"/>
  <c r="K1637" i="19" s="1"/>
  <c r="J1636" i="19"/>
  <c r="I1636" i="19"/>
  <c r="H1636" i="19"/>
  <c r="G1636" i="19"/>
  <c r="K1636" i="19" s="1"/>
  <c r="F1503" i="19"/>
  <c r="E1503" i="19"/>
  <c r="D1503" i="19"/>
  <c r="C1503" i="19"/>
  <c r="J1502" i="19"/>
  <c r="I1502" i="19"/>
  <c r="H1502" i="19"/>
  <c r="G1502" i="19"/>
  <c r="K1502" i="19" s="1"/>
  <c r="J1501" i="19"/>
  <c r="I1501" i="19"/>
  <c r="H1501" i="19"/>
  <c r="G1501" i="19"/>
  <c r="K1501" i="19" s="1"/>
  <c r="J1500" i="19"/>
  <c r="I1500" i="19"/>
  <c r="H1500" i="19"/>
  <c r="G1500" i="19"/>
  <c r="K1500" i="19" s="1"/>
  <c r="J1499" i="19"/>
  <c r="I1499" i="19"/>
  <c r="I1503" i="19" s="1"/>
  <c r="H1499" i="19"/>
  <c r="G1499" i="19"/>
  <c r="F1498" i="19"/>
  <c r="E1498" i="19"/>
  <c r="D1498" i="19"/>
  <c r="C1498" i="19"/>
  <c r="C1505" i="19" s="1"/>
  <c r="J1497" i="19"/>
  <c r="I1497" i="19"/>
  <c r="H1497" i="19"/>
  <c r="G1497" i="19"/>
  <c r="K1497" i="19" s="1"/>
  <c r="J1496" i="19"/>
  <c r="I1496" i="19"/>
  <c r="H1496" i="19"/>
  <c r="G1496" i="19"/>
  <c r="K1496" i="19" s="1"/>
  <c r="J1495" i="19"/>
  <c r="I1495" i="19"/>
  <c r="H1495" i="19"/>
  <c r="G1495" i="19"/>
  <c r="K1495" i="19" s="1"/>
  <c r="J1494" i="19"/>
  <c r="I1494" i="19"/>
  <c r="H1494" i="19"/>
  <c r="G1494" i="19"/>
  <c r="K1494" i="19" s="1"/>
  <c r="J1493" i="19"/>
  <c r="I1493" i="19"/>
  <c r="H1493" i="19"/>
  <c r="G1493" i="19"/>
  <c r="K1493" i="19" s="1"/>
  <c r="J1492" i="19"/>
  <c r="I1492" i="19"/>
  <c r="H1492" i="19"/>
  <c r="G1492" i="19"/>
  <c r="K1492" i="19" s="1"/>
  <c r="J1491" i="19"/>
  <c r="I1491" i="19"/>
  <c r="H1491" i="19"/>
  <c r="G1491" i="19"/>
  <c r="K1491" i="19" s="1"/>
  <c r="J1490" i="19"/>
  <c r="I1490" i="19"/>
  <c r="H1490" i="19"/>
  <c r="G1490" i="19"/>
  <c r="K1490" i="19" s="1"/>
  <c r="J1489" i="19"/>
  <c r="I1489" i="19"/>
  <c r="H1489" i="19"/>
  <c r="G1489" i="19"/>
  <c r="K1489" i="19" s="1"/>
  <c r="J1488" i="19"/>
  <c r="I1488" i="19"/>
  <c r="H1488" i="19"/>
  <c r="G1488" i="19"/>
  <c r="K1488" i="19" s="1"/>
  <c r="J1487" i="19"/>
  <c r="I1487" i="19"/>
  <c r="H1487" i="19"/>
  <c r="G1487" i="19"/>
  <c r="K1487" i="19" s="1"/>
  <c r="J1486" i="19"/>
  <c r="I1486" i="19"/>
  <c r="H1486" i="19"/>
  <c r="G1486" i="19"/>
  <c r="K1486" i="19" s="1"/>
  <c r="J1485" i="19"/>
  <c r="I1485" i="19"/>
  <c r="H1485" i="19"/>
  <c r="G1485" i="19"/>
  <c r="K1485" i="19" s="1"/>
  <c r="J1484" i="19"/>
  <c r="I1484" i="19"/>
  <c r="H1484" i="19"/>
  <c r="G1484" i="19"/>
  <c r="K1484" i="19" s="1"/>
  <c r="J1483" i="19"/>
  <c r="I1483" i="19"/>
  <c r="H1483" i="19"/>
  <c r="G1483" i="19"/>
  <c r="K1483" i="19" s="1"/>
  <c r="J1482" i="19"/>
  <c r="I1482" i="19"/>
  <c r="H1482" i="19"/>
  <c r="G1482" i="19"/>
  <c r="K1482" i="19" s="1"/>
  <c r="J1481" i="19"/>
  <c r="I1481" i="19"/>
  <c r="H1481" i="19"/>
  <c r="G1481" i="19"/>
  <c r="K1481" i="19" s="1"/>
  <c r="J1480" i="19"/>
  <c r="I1480" i="19"/>
  <c r="H1480" i="19"/>
  <c r="G1480" i="19"/>
  <c r="K1480" i="19" s="1"/>
  <c r="J1479" i="19"/>
  <c r="I1479" i="19"/>
  <c r="H1479" i="19"/>
  <c r="G1479" i="19"/>
  <c r="K1479" i="19" s="1"/>
  <c r="J1478" i="19"/>
  <c r="I1478" i="19"/>
  <c r="H1478" i="19"/>
  <c r="G1478" i="19"/>
  <c r="K1478" i="19" s="1"/>
  <c r="J1477" i="19"/>
  <c r="I1477" i="19"/>
  <c r="H1477" i="19"/>
  <c r="G1477" i="19"/>
  <c r="K1477" i="19" s="1"/>
  <c r="J1476" i="19"/>
  <c r="I1476" i="19"/>
  <c r="H1476" i="19"/>
  <c r="G1476" i="19"/>
  <c r="K1476" i="19" s="1"/>
  <c r="J1475" i="19"/>
  <c r="I1475" i="19"/>
  <c r="H1475" i="19"/>
  <c r="G1475" i="19"/>
  <c r="K1475" i="19" s="1"/>
  <c r="J1474" i="19"/>
  <c r="I1474" i="19"/>
  <c r="H1474" i="19"/>
  <c r="G1474" i="19"/>
  <c r="K1474" i="19" s="1"/>
  <c r="J1473" i="19"/>
  <c r="I1473" i="19"/>
  <c r="H1473" i="19"/>
  <c r="G1473" i="19"/>
  <c r="K1473" i="19" s="1"/>
  <c r="J1472" i="19"/>
  <c r="I1472" i="19"/>
  <c r="H1472" i="19"/>
  <c r="G1472" i="19"/>
  <c r="K1472" i="19" s="1"/>
  <c r="J1471" i="19"/>
  <c r="I1471" i="19"/>
  <c r="H1471" i="19"/>
  <c r="G1471" i="19"/>
  <c r="K1471" i="19" s="1"/>
  <c r="J1470" i="19"/>
  <c r="I1470" i="19"/>
  <c r="H1470" i="19"/>
  <c r="G1470" i="19"/>
  <c r="K1470" i="19" s="1"/>
  <c r="J1469" i="19"/>
  <c r="I1469" i="19"/>
  <c r="H1469" i="19"/>
  <c r="G1469" i="19"/>
  <c r="K1469" i="19" s="1"/>
  <c r="J1468" i="19"/>
  <c r="I1468" i="19"/>
  <c r="H1468" i="19"/>
  <c r="G1468" i="19"/>
  <c r="K1468" i="19" s="1"/>
  <c r="J1467" i="19"/>
  <c r="I1467" i="19"/>
  <c r="H1467" i="19"/>
  <c r="G1467" i="19"/>
  <c r="K1467" i="19" s="1"/>
  <c r="J1466" i="19"/>
  <c r="I1466" i="19"/>
  <c r="H1466" i="19"/>
  <c r="G1466" i="19"/>
  <c r="K1466" i="19" s="1"/>
  <c r="J1465" i="19"/>
  <c r="I1465" i="19"/>
  <c r="H1465" i="19"/>
  <c r="G1465" i="19"/>
  <c r="K1465" i="19" s="1"/>
  <c r="J1464" i="19"/>
  <c r="I1464" i="19"/>
  <c r="H1464" i="19"/>
  <c r="G1464" i="19"/>
  <c r="K1464" i="19" s="1"/>
  <c r="J1463" i="19"/>
  <c r="I1463" i="19"/>
  <c r="H1463" i="19"/>
  <c r="G1463" i="19"/>
  <c r="K1463" i="19" s="1"/>
  <c r="J1462" i="19"/>
  <c r="I1462" i="19"/>
  <c r="H1462" i="19"/>
  <c r="G1462" i="19"/>
  <c r="K1462" i="19" s="1"/>
  <c r="J1461" i="19"/>
  <c r="I1461" i="19"/>
  <c r="H1461" i="19"/>
  <c r="G1461" i="19"/>
  <c r="K1461" i="19" s="1"/>
  <c r="J1460" i="19"/>
  <c r="I1460" i="19"/>
  <c r="H1460" i="19"/>
  <c r="G1460" i="19"/>
  <c r="K1460" i="19" s="1"/>
  <c r="J1459" i="19"/>
  <c r="I1459" i="19"/>
  <c r="H1459" i="19"/>
  <c r="G1459" i="19"/>
  <c r="K1459" i="19" s="1"/>
  <c r="J1458" i="19"/>
  <c r="I1458" i="19"/>
  <c r="H1458" i="19"/>
  <c r="G1458" i="19"/>
  <c r="K1458" i="19" s="1"/>
  <c r="J1457" i="19"/>
  <c r="I1457" i="19"/>
  <c r="H1457" i="19"/>
  <c r="G1457" i="19"/>
  <c r="K1457" i="19" s="1"/>
  <c r="J1456" i="19"/>
  <c r="I1456" i="19"/>
  <c r="H1456" i="19"/>
  <c r="G1456" i="19"/>
  <c r="K1456" i="19" s="1"/>
  <c r="J1455" i="19"/>
  <c r="I1455" i="19"/>
  <c r="H1455" i="19"/>
  <c r="G1455" i="19"/>
  <c r="K1455" i="19" s="1"/>
  <c r="J1454" i="19"/>
  <c r="I1454" i="19"/>
  <c r="H1454" i="19"/>
  <c r="G1454" i="19"/>
  <c r="K1454" i="19" s="1"/>
  <c r="J1453" i="19"/>
  <c r="I1453" i="19"/>
  <c r="H1453" i="19"/>
  <c r="G1453" i="19"/>
  <c r="K1453" i="19" s="1"/>
  <c r="J1452" i="19"/>
  <c r="I1452" i="19"/>
  <c r="H1452" i="19"/>
  <c r="G1452" i="19"/>
  <c r="K1452" i="19" s="1"/>
  <c r="J1451" i="19"/>
  <c r="I1451" i="19"/>
  <c r="H1451" i="19"/>
  <c r="G1451" i="19"/>
  <c r="K1451" i="19" s="1"/>
  <c r="J1450" i="19"/>
  <c r="I1450" i="19"/>
  <c r="H1450" i="19"/>
  <c r="G1450" i="19"/>
  <c r="K1450" i="19" s="1"/>
  <c r="J1449" i="19"/>
  <c r="I1449" i="19"/>
  <c r="H1449" i="19"/>
  <c r="G1449" i="19"/>
  <c r="K1449" i="19" s="1"/>
  <c r="J1448" i="19"/>
  <c r="I1448" i="19"/>
  <c r="H1448" i="19"/>
  <c r="G1448" i="19"/>
  <c r="K1448" i="19" s="1"/>
  <c r="J1447" i="19"/>
  <c r="I1447" i="19"/>
  <c r="H1447" i="19"/>
  <c r="G1447" i="19"/>
  <c r="K1447" i="19" s="1"/>
  <c r="J1446" i="19"/>
  <c r="I1446" i="19"/>
  <c r="H1446" i="19"/>
  <c r="G1446" i="19"/>
  <c r="K1446" i="19" s="1"/>
  <c r="J1445" i="19"/>
  <c r="I1445" i="19"/>
  <c r="H1445" i="19"/>
  <c r="G1445" i="19"/>
  <c r="K1445" i="19" s="1"/>
  <c r="J1444" i="19"/>
  <c r="I1444" i="19"/>
  <c r="H1444" i="19"/>
  <c r="G1444" i="19"/>
  <c r="K1444" i="19" s="1"/>
  <c r="J1443" i="19"/>
  <c r="I1443" i="19"/>
  <c r="H1443" i="19"/>
  <c r="G1443" i="19"/>
  <c r="K1443" i="19" s="1"/>
  <c r="J1442" i="19"/>
  <c r="I1442" i="19"/>
  <c r="H1442" i="19"/>
  <c r="G1442" i="19"/>
  <c r="K1442" i="19" s="1"/>
  <c r="J1441" i="19"/>
  <c r="I1441" i="19"/>
  <c r="H1441" i="19"/>
  <c r="G1441" i="19"/>
  <c r="K1441" i="19" s="1"/>
  <c r="J1440" i="19"/>
  <c r="I1440" i="19"/>
  <c r="H1440" i="19"/>
  <c r="G1440" i="19"/>
  <c r="K1440" i="19" s="1"/>
  <c r="J1439" i="19"/>
  <c r="I1439" i="19"/>
  <c r="H1439" i="19"/>
  <c r="G1439" i="19"/>
  <c r="K1439" i="19" s="1"/>
  <c r="J1438" i="19"/>
  <c r="I1438" i="19"/>
  <c r="H1438" i="19"/>
  <c r="G1438" i="19"/>
  <c r="K1438" i="19" s="1"/>
  <c r="J1437" i="19"/>
  <c r="I1437" i="19"/>
  <c r="H1437" i="19"/>
  <c r="G1437" i="19"/>
  <c r="K1437" i="19" s="1"/>
  <c r="J1436" i="19"/>
  <c r="I1436" i="19"/>
  <c r="H1436" i="19"/>
  <c r="G1436" i="19"/>
  <c r="K1436" i="19" s="1"/>
  <c r="J1435" i="19"/>
  <c r="I1435" i="19"/>
  <c r="H1435" i="19"/>
  <c r="G1435" i="19"/>
  <c r="K1435" i="19" s="1"/>
  <c r="J1434" i="19"/>
  <c r="I1434" i="19"/>
  <c r="H1434" i="19"/>
  <c r="G1434" i="19"/>
  <c r="K1434" i="19" s="1"/>
  <c r="J1433" i="19"/>
  <c r="I1433" i="19"/>
  <c r="H1433" i="19"/>
  <c r="G1433" i="19"/>
  <c r="K1433" i="19" s="1"/>
  <c r="J1432" i="19"/>
  <c r="I1432" i="19"/>
  <c r="H1432" i="19"/>
  <c r="G1432" i="19"/>
  <c r="K1432" i="19" s="1"/>
  <c r="J1431" i="19"/>
  <c r="I1431" i="19"/>
  <c r="H1431" i="19"/>
  <c r="G1431" i="19"/>
  <c r="K1431" i="19" s="1"/>
  <c r="J1430" i="19"/>
  <c r="I1430" i="19"/>
  <c r="H1430" i="19"/>
  <c r="G1430" i="19"/>
  <c r="K1430" i="19" s="1"/>
  <c r="J1429" i="19"/>
  <c r="I1429" i="19"/>
  <c r="H1429" i="19"/>
  <c r="G1429" i="19"/>
  <c r="K1429" i="19" s="1"/>
  <c r="J1428" i="19"/>
  <c r="I1428" i="19"/>
  <c r="H1428" i="19"/>
  <c r="G1428" i="19"/>
  <c r="K1428" i="19" s="1"/>
  <c r="J1427" i="19"/>
  <c r="I1427" i="19"/>
  <c r="H1427" i="19"/>
  <c r="G1427" i="19"/>
  <c r="K1427" i="19" s="1"/>
  <c r="J1426" i="19"/>
  <c r="I1426" i="19"/>
  <c r="H1426" i="19"/>
  <c r="G1426" i="19"/>
  <c r="K1426" i="19" s="1"/>
  <c r="J1425" i="19"/>
  <c r="I1425" i="19"/>
  <c r="H1425" i="19"/>
  <c r="G1425" i="19"/>
  <c r="K1425" i="19" s="1"/>
  <c r="J1424" i="19"/>
  <c r="I1424" i="19"/>
  <c r="H1424" i="19"/>
  <c r="G1424" i="19"/>
  <c r="K1424" i="19" s="1"/>
  <c r="J1423" i="19"/>
  <c r="I1423" i="19"/>
  <c r="H1423" i="19"/>
  <c r="G1423" i="19"/>
  <c r="K1423" i="19" s="1"/>
  <c r="J1422" i="19"/>
  <c r="I1422" i="19"/>
  <c r="H1422" i="19"/>
  <c r="G1422" i="19"/>
  <c r="K1422" i="19" s="1"/>
  <c r="J1421" i="19"/>
  <c r="I1421" i="19"/>
  <c r="H1421" i="19"/>
  <c r="G1421" i="19"/>
  <c r="K1421" i="19" s="1"/>
  <c r="J1420" i="19"/>
  <c r="I1420" i="19"/>
  <c r="H1420" i="19"/>
  <c r="G1420" i="19"/>
  <c r="K1420" i="19" s="1"/>
  <c r="J1419" i="19"/>
  <c r="I1419" i="19"/>
  <c r="H1419" i="19"/>
  <c r="G1419" i="19"/>
  <c r="K1419" i="19" s="1"/>
  <c r="F1345" i="19"/>
  <c r="E1345" i="19"/>
  <c r="D1345" i="19"/>
  <c r="C1345" i="19"/>
  <c r="C1366" i="19" s="1"/>
  <c r="J1198" i="19"/>
  <c r="I1198" i="19"/>
  <c r="H1198" i="19"/>
  <c r="G1198" i="19"/>
  <c r="K1198" i="19" s="1"/>
  <c r="J1197" i="19"/>
  <c r="I1197" i="19"/>
  <c r="H1197" i="19"/>
  <c r="G1197" i="19"/>
  <c r="K1197" i="19" s="1"/>
  <c r="J1196" i="19"/>
  <c r="I1196" i="19"/>
  <c r="H1196" i="19"/>
  <c r="G1196" i="19"/>
  <c r="K1196" i="19" s="1"/>
  <c r="J1195" i="19"/>
  <c r="I1195" i="19"/>
  <c r="H1195" i="19"/>
  <c r="G1195" i="19"/>
  <c r="K1195" i="19" s="1"/>
  <c r="J1194" i="19"/>
  <c r="I1194" i="19"/>
  <c r="H1194" i="19"/>
  <c r="G1194" i="19"/>
  <c r="K1194" i="19" s="1"/>
  <c r="J1193" i="19"/>
  <c r="I1193" i="19"/>
  <c r="H1193" i="19"/>
  <c r="G1193" i="19"/>
  <c r="K1193" i="19" s="1"/>
  <c r="J1192" i="19"/>
  <c r="I1192" i="19"/>
  <c r="H1192" i="19"/>
  <c r="G1192" i="19"/>
  <c r="K1192" i="19" s="1"/>
  <c r="J1191" i="19"/>
  <c r="I1191" i="19"/>
  <c r="H1191" i="19"/>
  <c r="G1191" i="19"/>
  <c r="K1191" i="19" s="1"/>
  <c r="J1190" i="19"/>
  <c r="I1190" i="19"/>
  <c r="H1190" i="19"/>
  <c r="G1190" i="19"/>
  <c r="K1190" i="19" s="1"/>
  <c r="J1189" i="19"/>
  <c r="I1189" i="19"/>
  <c r="H1189" i="19"/>
  <c r="K1189" i="19"/>
  <c r="J1177" i="19"/>
  <c r="I1177" i="19"/>
  <c r="H1177" i="19"/>
  <c r="G1177" i="19"/>
  <c r="K1177" i="19" s="1"/>
  <c r="J1176" i="19"/>
  <c r="I1176" i="19"/>
  <c r="H1176" i="19"/>
  <c r="G1176" i="19"/>
  <c r="K1176" i="19" s="1"/>
  <c r="J1175" i="19"/>
  <c r="I1175" i="19"/>
  <c r="H1175" i="19"/>
  <c r="G1175" i="19"/>
  <c r="K1175" i="19" s="1"/>
  <c r="J1174" i="19"/>
  <c r="I1174" i="19"/>
  <c r="H1174" i="19"/>
  <c r="G1174" i="19"/>
  <c r="J1173" i="19"/>
  <c r="I1173" i="19"/>
  <c r="H1173" i="19"/>
  <c r="G1173" i="19"/>
  <c r="K1173" i="19" s="1"/>
  <c r="J1167" i="19"/>
  <c r="I1167" i="19"/>
  <c r="H1167" i="19"/>
  <c r="G1167" i="19"/>
  <c r="K1167" i="19" s="1"/>
  <c r="J1166" i="19"/>
  <c r="I1166" i="19"/>
  <c r="H1166" i="19"/>
  <c r="G1166" i="19"/>
  <c r="K1166" i="19" s="1"/>
  <c r="J1165" i="19"/>
  <c r="I1165" i="19"/>
  <c r="H1165" i="19"/>
  <c r="G1165" i="19"/>
  <c r="K1165" i="19" s="1"/>
  <c r="J1164" i="19"/>
  <c r="I1164" i="19"/>
  <c r="H1164" i="19"/>
  <c r="G1164" i="19"/>
  <c r="K1164" i="19" s="1"/>
  <c r="J1163" i="19"/>
  <c r="I1163" i="19"/>
  <c r="H1163" i="19"/>
  <c r="G1163" i="19"/>
  <c r="K1163" i="19" s="1"/>
  <c r="J1162" i="19"/>
  <c r="I1162" i="19"/>
  <c r="H1162" i="19"/>
  <c r="G1162" i="19"/>
  <c r="K1162" i="19" s="1"/>
  <c r="J1161" i="19"/>
  <c r="I1161" i="19"/>
  <c r="H1161" i="19"/>
  <c r="G1161" i="19"/>
  <c r="K1161" i="19" s="1"/>
  <c r="J1160" i="19"/>
  <c r="I1160" i="19"/>
  <c r="H1160" i="19"/>
  <c r="G1160" i="19"/>
  <c r="K1160" i="19" s="1"/>
  <c r="J1159" i="19"/>
  <c r="I1159" i="19"/>
  <c r="H1159" i="19"/>
  <c r="G1159" i="19"/>
  <c r="K1159" i="19" s="1"/>
  <c r="J1158" i="19"/>
  <c r="I1158" i="19"/>
  <c r="H1158" i="19"/>
  <c r="G1158" i="19"/>
  <c r="K1158" i="19" s="1"/>
  <c r="J1157" i="19"/>
  <c r="I1157" i="19"/>
  <c r="H1157" i="19"/>
  <c r="G1157" i="19"/>
  <c r="F1156" i="19"/>
  <c r="E1156" i="19"/>
  <c r="D1156" i="19"/>
  <c r="C1156" i="19"/>
  <c r="J1155" i="19"/>
  <c r="I1155" i="19"/>
  <c r="H1155" i="19"/>
  <c r="G1155" i="19"/>
  <c r="K1155" i="19" s="1"/>
  <c r="J1152" i="19"/>
  <c r="I1152" i="19"/>
  <c r="H1152" i="19"/>
  <c r="G1152" i="19"/>
  <c r="K1152" i="19" s="1"/>
  <c r="J1151" i="19"/>
  <c r="I1151" i="19"/>
  <c r="H1151" i="19"/>
  <c r="G1151" i="19"/>
  <c r="K1151" i="19" s="1"/>
  <c r="J1150" i="19"/>
  <c r="I1150" i="19"/>
  <c r="H1150" i="19"/>
  <c r="G1150" i="19"/>
  <c r="K1150" i="19" s="1"/>
  <c r="J1149" i="19"/>
  <c r="I1149" i="19"/>
  <c r="H1149" i="19"/>
  <c r="G1149" i="19"/>
  <c r="K1149" i="19" s="1"/>
  <c r="J1148" i="19"/>
  <c r="I1148" i="19"/>
  <c r="H1148" i="19"/>
  <c r="G1148" i="19"/>
  <c r="K1148" i="19" s="1"/>
  <c r="J1147" i="19"/>
  <c r="I1147" i="19"/>
  <c r="H1147" i="19"/>
  <c r="G1147" i="19"/>
  <c r="K1147" i="19" s="1"/>
  <c r="J1146" i="19"/>
  <c r="I1146" i="19"/>
  <c r="H1146" i="19"/>
  <c r="G1146" i="19"/>
  <c r="K1146" i="19" s="1"/>
  <c r="J1145" i="19"/>
  <c r="I1145" i="19"/>
  <c r="H1145" i="19"/>
  <c r="G1145" i="19"/>
  <c r="K1145" i="19" s="1"/>
  <c r="J1144" i="19"/>
  <c r="I1144" i="19"/>
  <c r="H1144" i="19"/>
  <c r="G1144" i="19"/>
  <c r="K1144" i="19" s="1"/>
  <c r="J1143" i="19"/>
  <c r="I1143" i="19"/>
  <c r="H1143" i="19"/>
  <c r="G1143" i="19"/>
  <c r="K1143" i="19" s="1"/>
  <c r="J1142" i="19"/>
  <c r="I1142" i="19"/>
  <c r="H1142" i="19"/>
  <c r="G1142" i="19"/>
  <c r="K1142" i="19" s="1"/>
  <c r="J1141" i="19"/>
  <c r="I1141" i="19"/>
  <c r="H1141" i="19"/>
  <c r="G1141" i="19"/>
  <c r="K1141" i="19" s="1"/>
  <c r="J1140" i="19"/>
  <c r="I1140" i="19"/>
  <c r="H1140" i="19"/>
  <c r="G1140" i="19"/>
  <c r="K1140" i="19" s="1"/>
  <c r="J1139" i="19"/>
  <c r="I1139" i="19"/>
  <c r="H1139" i="19"/>
  <c r="G1139" i="19"/>
  <c r="K1139" i="19" s="1"/>
  <c r="J1138" i="19"/>
  <c r="I1138" i="19"/>
  <c r="H1138" i="19"/>
  <c r="G1138" i="19"/>
  <c r="K1138" i="19" s="1"/>
  <c r="J1137" i="19"/>
  <c r="I1137" i="19"/>
  <c r="H1137" i="19"/>
  <c r="G1137" i="19"/>
  <c r="K1137" i="19" s="1"/>
  <c r="J1136" i="19"/>
  <c r="I1136" i="19"/>
  <c r="H1136" i="19"/>
  <c r="G1136" i="19"/>
  <c r="K1136" i="19" s="1"/>
  <c r="J1135" i="19"/>
  <c r="I1135" i="19"/>
  <c r="H1135" i="19"/>
  <c r="G1135" i="19"/>
  <c r="K1135" i="19" s="1"/>
  <c r="J1134" i="19"/>
  <c r="I1134" i="19"/>
  <c r="H1134" i="19"/>
  <c r="G1134" i="19"/>
  <c r="K1134" i="19" s="1"/>
  <c r="J1133" i="19"/>
  <c r="I1133" i="19"/>
  <c r="H1133" i="19"/>
  <c r="G1133" i="19"/>
  <c r="K1133" i="19" s="1"/>
  <c r="J1132" i="19"/>
  <c r="I1132" i="19"/>
  <c r="H1132" i="19"/>
  <c r="G1132" i="19"/>
  <c r="K1132" i="19" s="1"/>
  <c r="J1131" i="19"/>
  <c r="I1131" i="19"/>
  <c r="H1131" i="19"/>
  <c r="G1131" i="19"/>
  <c r="K1131" i="19" s="1"/>
  <c r="J1130" i="19"/>
  <c r="I1130" i="19"/>
  <c r="H1130" i="19"/>
  <c r="G1130" i="19"/>
  <c r="K1130" i="19" s="1"/>
  <c r="J1129" i="19"/>
  <c r="I1129" i="19"/>
  <c r="H1129" i="19"/>
  <c r="G1129" i="19"/>
  <c r="K1129" i="19" s="1"/>
  <c r="J1128" i="19"/>
  <c r="I1128" i="19"/>
  <c r="H1128" i="19"/>
  <c r="G1128" i="19"/>
  <c r="K1128" i="19" s="1"/>
  <c r="J1127" i="19"/>
  <c r="I1127" i="19"/>
  <c r="H1127" i="19"/>
  <c r="G1127" i="19"/>
  <c r="K1127" i="19" s="1"/>
  <c r="J1126" i="19"/>
  <c r="I1126" i="19"/>
  <c r="H1126" i="19"/>
  <c r="G1126" i="19"/>
  <c r="K1126" i="19" s="1"/>
  <c r="J1125" i="19"/>
  <c r="I1125" i="19"/>
  <c r="H1125" i="19"/>
  <c r="G1125" i="19"/>
  <c r="K1125" i="19" s="1"/>
  <c r="J1124" i="19"/>
  <c r="I1124" i="19"/>
  <c r="H1124" i="19"/>
  <c r="G1124" i="19"/>
  <c r="K1124" i="19" s="1"/>
  <c r="J1123" i="19"/>
  <c r="I1123" i="19"/>
  <c r="H1123" i="19"/>
  <c r="G1123" i="19"/>
  <c r="K1123" i="19" s="1"/>
  <c r="J1122" i="19"/>
  <c r="I1122" i="19"/>
  <c r="H1122" i="19"/>
  <c r="G1122" i="19"/>
  <c r="K1122" i="19" s="1"/>
  <c r="J1121" i="19"/>
  <c r="I1121" i="19"/>
  <c r="H1121" i="19"/>
  <c r="G1121" i="19"/>
  <c r="K1121" i="19" s="1"/>
  <c r="J1120" i="19"/>
  <c r="I1120" i="19"/>
  <c r="H1120" i="19"/>
  <c r="G1120" i="19"/>
  <c r="K1120" i="19" s="1"/>
  <c r="J1119" i="19"/>
  <c r="I1119" i="19"/>
  <c r="H1119" i="19"/>
  <c r="G1119" i="19"/>
  <c r="K1119" i="19" s="1"/>
  <c r="J1118" i="19"/>
  <c r="I1118" i="19"/>
  <c r="H1118" i="19"/>
  <c r="G1118" i="19"/>
  <c r="K1118" i="19" s="1"/>
  <c r="J1117" i="19"/>
  <c r="I1117" i="19"/>
  <c r="H1117" i="19"/>
  <c r="G1117" i="19"/>
  <c r="K1117" i="19" s="1"/>
  <c r="J1116" i="19"/>
  <c r="I1116" i="19"/>
  <c r="H1116" i="19"/>
  <c r="G1116" i="19"/>
  <c r="K1116" i="19" s="1"/>
  <c r="J1115" i="19"/>
  <c r="I1115" i="19"/>
  <c r="H1115" i="19"/>
  <c r="G1115" i="19"/>
  <c r="K1115" i="19" s="1"/>
  <c r="J1114" i="19"/>
  <c r="I1114" i="19"/>
  <c r="H1114" i="19"/>
  <c r="G1114" i="19"/>
  <c r="K1114" i="19" s="1"/>
  <c r="J1113" i="19"/>
  <c r="I1113" i="19"/>
  <c r="H1113" i="19"/>
  <c r="G1113" i="19"/>
  <c r="K1113" i="19" s="1"/>
  <c r="J1112" i="19"/>
  <c r="I1112" i="19"/>
  <c r="H1112" i="19"/>
  <c r="G1112" i="19"/>
  <c r="K1112" i="19" s="1"/>
  <c r="G952" i="19"/>
  <c r="F508" i="19"/>
  <c r="F510" i="19" s="1"/>
  <c r="E508" i="19"/>
  <c r="E510" i="19" s="1"/>
  <c r="C508" i="19"/>
  <c r="J507" i="19"/>
  <c r="I507" i="19"/>
  <c r="H508" i="19"/>
  <c r="G507" i="19"/>
  <c r="K507" i="19" s="1"/>
  <c r="J506" i="19"/>
  <c r="I506" i="19"/>
  <c r="G506" i="19"/>
  <c r="J485" i="19"/>
  <c r="I485" i="19"/>
  <c r="G485" i="19"/>
  <c r="K485" i="19" s="1"/>
  <c r="J484" i="19"/>
  <c r="I484" i="19"/>
  <c r="G484" i="19"/>
  <c r="K484" i="19" s="1"/>
  <c r="J483" i="19"/>
  <c r="I483" i="19"/>
  <c r="G483" i="19"/>
  <c r="K483" i="19" s="1"/>
  <c r="J482" i="19"/>
  <c r="I482" i="19"/>
  <c r="G482" i="19"/>
  <c r="K482" i="19" s="1"/>
  <c r="J481" i="19"/>
  <c r="I481" i="19"/>
  <c r="G481" i="19"/>
  <c r="K481" i="19" s="1"/>
  <c r="J480" i="19"/>
  <c r="I480" i="19"/>
  <c r="G480" i="19"/>
  <c r="K480" i="19" s="1"/>
  <c r="J479" i="19"/>
  <c r="I479" i="19"/>
  <c r="G479" i="19"/>
  <c r="K479" i="19" s="1"/>
  <c r="J478" i="19"/>
  <c r="I478" i="19"/>
  <c r="G478" i="19"/>
  <c r="K478" i="19" s="1"/>
  <c r="J477" i="19"/>
  <c r="I477" i="19"/>
  <c r="G477" i="19"/>
  <c r="K477" i="19" s="1"/>
  <c r="J476" i="19"/>
  <c r="I476" i="19"/>
  <c r="G476" i="19"/>
  <c r="K476" i="19" s="1"/>
  <c r="J475" i="19"/>
  <c r="I475" i="19"/>
  <c r="G475" i="19"/>
  <c r="K475" i="19" s="1"/>
  <c r="J474" i="19"/>
  <c r="I474" i="19"/>
  <c r="H474" i="19"/>
  <c r="G474" i="19"/>
  <c r="K474" i="19" s="1"/>
  <c r="J473" i="19"/>
  <c r="I473" i="19"/>
  <c r="H473" i="19"/>
  <c r="G473" i="19"/>
  <c r="K473" i="19" s="1"/>
  <c r="J472" i="19"/>
  <c r="I472" i="19"/>
  <c r="H472" i="19"/>
  <c r="G472" i="19"/>
  <c r="K472" i="19" s="1"/>
  <c r="J471" i="19"/>
  <c r="I471" i="19"/>
  <c r="H471" i="19"/>
  <c r="G471" i="19"/>
  <c r="K471" i="19" s="1"/>
  <c r="J470" i="19"/>
  <c r="I470" i="19"/>
  <c r="H470" i="19"/>
  <c r="G470" i="19"/>
  <c r="K470" i="19" s="1"/>
  <c r="J469" i="19"/>
  <c r="I469" i="19"/>
  <c r="H469" i="19"/>
  <c r="G469" i="19"/>
  <c r="K469" i="19" s="1"/>
  <c r="J468" i="19"/>
  <c r="I468" i="19"/>
  <c r="H468" i="19"/>
  <c r="G468" i="19"/>
  <c r="K468" i="19" s="1"/>
  <c r="J467" i="19"/>
  <c r="I467" i="19"/>
  <c r="H467" i="19"/>
  <c r="G467" i="19"/>
  <c r="K467" i="19" s="1"/>
  <c r="J466" i="19"/>
  <c r="I466" i="19"/>
  <c r="H466" i="19"/>
  <c r="G466" i="19"/>
  <c r="K466" i="19" s="1"/>
  <c r="J465" i="19"/>
  <c r="I465" i="19"/>
  <c r="H465" i="19"/>
  <c r="G465" i="19"/>
  <c r="K465" i="19" s="1"/>
  <c r="J464" i="19"/>
  <c r="I464" i="19"/>
  <c r="H464" i="19"/>
  <c r="G464" i="19"/>
  <c r="K464" i="19" s="1"/>
  <c r="J463" i="19"/>
  <c r="I463" i="19"/>
  <c r="H463" i="19"/>
  <c r="G463" i="19"/>
  <c r="K463" i="19" s="1"/>
  <c r="J462" i="19"/>
  <c r="I462" i="19"/>
  <c r="H462" i="19"/>
  <c r="G462" i="19"/>
  <c r="K462" i="19" s="1"/>
  <c r="J461" i="19"/>
  <c r="I461" i="19"/>
  <c r="H461" i="19"/>
  <c r="G461" i="19"/>
  <c r="K461" i="19" s="1"/>
  <c r="J459" i="19"/>
  <c r="I459" i="19"/>
  <c r="H459" i="19"/>
  <c r="G459" i="19"/>
  <c r="K459" i="19" s="1"/>
  <c r="I458" i="19"/>
  <c r="H458" i="19"/>
  <c r="G458" i="19"/>
  <c r="K458" i="19" s="1"/>
  <c r="J456" i="19"/>
  <c r="I456" i="19"/>
  <c r="H456" i="19"/>
  <c r="G456" i="19"/>
  <c r="K456" i="19" s="1"/>
  <c r="J455" i="19"/>
  <c r="I455" i="19"/>
  <c r="H455" i="19"/>
  <c r="G455" i="19"/>
  <c r="K455" i="19" s="1"/>
  <c r="J454" i="19"/>
  <c r="I454" i="19"/>
  <c r="H454" i="19"/>
  <c r="G454" i="19"/>
  <c r="K454" i="19" s="1"/>
  <c r="J453" i="19"/>
  <c r="I453" i="19"/>
  <c r="H453" i="19"/>
  <c r="G453" i="19"/>
  <c r="K453" i="19" s="1"/>
  <c r="J452" i="19"/>
  <c r="I452" i="19"/>
  <c r="H452" i="19"/>
  <c r="G452" i="19"/>
  <c r="K452" i="19" s="1"/>
  <c r="J451" i="19"/>
  <c r="I451" i="19"/>
  <c r="H451" i="19"/>
  <c r="G451" i="19"/>
  <c r="K451" i="19" s="1"/>
  <c r="J450" i="19"/>
  <c r="I450" i="19"/>
  <c r="H450" i="19"/>
  <c r="G450" i="19"/>
  <c r="K450" i="19" s="1"/>
  <c r="J449" i="19"/>
  <c r="I449" i="19"/>
  <c r="H449" i="19"/>
  <c r="G449" i="19"/>
  <c r="K449" i="19" s="1"/>
  <c r="J448" i="19"/>
  <c r="I448" i="19"/>
  <c r="H448" i="19"/>
  <c r="G448" i="19"/>
  <c r="K448" i="19" s="1"/>
  <c r="J447" i="19"/>
  <c r="I447" i="19"/>
  <c r="H447" i="19"/>
  <c r="G447" i="19"/>
  <c r="K447" i="19" s="1"/>
  <c r="J446" i="19"/>
  <c r="I446" i="19"/>
  <c r="H446" i="19"/>
  <c r="G446" i="19"/>
  <c r="K446" i="19" s="1"/>
  <c r="J445" i="19"/>
  <c r="I445" i="19"/>
  <c r="H445" i="19"/>
  <c r="G445" i="19"/>
  <c r="K445" i="19" s="1"/>
  <c r="J444" i="19"/>
  <c r="I444" i="19"/>
  <c r="H444" i="19"/>
  <c r="G444" i="19"/>
  <c r="K444" i="19" s="1"/>
  <c r="J443" i="19"/>
  <c r="I443" i="19"/>
  <c r="H443" i="19"/>
  <c r="J442" i="19"/>
  <c r="I442" i="19"/>
  <c r="H442" i="19"/>
  <c r="G442" i="19"/>
  <c r="K442" i="19" s="1"/>
  <c r="J441" i="19"/>
  <c r="I441" i="19"/>
  <c r="H441" i="19"/>
  <c r="G441" i="19"/>
  <c r="K441" i="19" s="1"/>
  <c r="J440" i="19"/>
  <c r="I440" i="19"/>
  <c r="H440" i="19"/>
  <c r="G440" i="19"/>
  <c r="K440" i="19" s="1"/>
  <c r="J439" i="19"/>
  <c r="I439" i="19"/>
  <c r="H439" i="19"/>
  <c r="G439" i="19"/>
  <c r="K439" i="19" s="1"/>
  <c r="J438" i="19"/>
  <c r="I438" i="19"/>
  <c r="H438" i="19"/>
  <c r="G438" i="19"/>
  <c r="K438" i="19" s="1"/>
  <c r="J437" i="19"/>
  <c r="I437" i="19"/>
  <c r="H437" i="19"/>
  <c r="G437" i="19"/>
  <c r="K437" i="19" s="1"/>
  <c r="J436" i="19"/>
  <c r="I436" i="19"/>
  <c r="H436" i="19"/>
  <c r="G436" i="19"/>
  <c r="K436" i="19" s="1"/>
  <c r="J435" i="19"/>
  <c r="I435" i="19"/>
  <c r="H435" i="19"/>
  <c r="G435" i="19"/>
  <c r="K435" i="19" s="1"/>
  <c r="J434" i="19"/>
  <c r="I434" i="19"/>
  <c r="H434" i="19"/>
  <c r="G434" i="19"/>
  <c r="K434" i="19" s="1"/>
  <c r="J433" i="19"/>
  <c r="I433" i="19"/>
  <c r="H433" i="19"/>
  <c r="G433" i="19"/>
  <c r="K433" i="19" s="1"/>
  <c r="J432" i="19"/>
  <c r="I432" i="19"/>
  <c r="H432" i="19"/>
  <c r="G432" i="19"/>
  <c r="K432" i="19" s="1"/>
  <c r="J431" i="19"/>
  <c r="I431" i="19"/>
  <c r="H431" i="19"/>
  <c r="G431" i="19"/>
  <c r="K431" i="19" s="1"/>
  <c r="J430" i="19"/>
  <c r="I430" i="19"/>
  <c r="H430" i="19"/>
  <c r="G430" i="19"/>
  <c r="K430" i="19" s="1"/>
  <c r="I429" i="19"/>
  <c r="H429" i="19"/>
  <c r="G429" i="19"/>
  <c r="K429" i="19" s="1"/>
  <c r="J428" i="19"/>
  <c r="I428" i="19"/>
  <c r="H428" i="19"/>
  <c r="G428" i="19"/>
  <c r="K428" i="19" s="1"/>
  <c r="J427" i="19"/>
  <c r="I427" i="19"/>
  <c r="H427" i="19"/>
  <c r="G427" i="19"/>
  <c r="K427" i="19" s="1"/>
  <c r="J426" i="19"/>
  <c r="I426" i="19"/>
  <c r="H426" i="19"/>
  <c r="G426" i="19"/>
  <c r="K426" i="19" s="1"/>
  <c r="J425" i="19"/>
  <c r="I425" i="19"/>
  <c r="H425" i="19"/>
  <c r="G425" i="19"/>
  <c r="K425" i="19" s="1"/>
  <c r="J424" i="19"/>
  <c r="I424" i="19"/>
  <c r="H424" i="19"/>
  <c r="G424" i="19"/>
  <c r="K424" i="19" s="1"/>
  <c r="J423" i="19"/>
  <c r="I423" i="19"/>
  <c r="H423" i="19"/>
  <c r="G423" i="19"/>
  <c r="K423" i="19" s="1"/>
  <c r="J422" i="19"/>
  <c r="I422" i="19"/>
  <c r="H422" i="19"/>
  <c r="G422" i="19"/>
  <c r="K422" i="19" s="1"/>
  <c r="J421" i="19"/>
  <c r="I421" i="19"/>
  <c r="H421" i="19"/>
  <c r="G421" i="19"/>
  <c r="K421" i="19" s="1"/>
  <c r="J420" i="19"/>
  <c r="I420" i="19"/>
  <c r="H420" i="19"/>
  <c r="G420" i="19"/>
  <c r="K420" i="19" s="1"/>
  <c r="J419" i="19"/>
  <c r="I419" i="19"/>
  <c r="H419" i="19"/>
  <c r="G419" i="19"/>
  <c r="K419" i="19" s="1"/>
  <c r="J418" i="19"/>
  <c r="I418" i="19"/>
  <c r="H418" i="19"/>
  <c r="G418" i="19"/>
  <c r="K418" i="19" s="1"/>
  <c r="J417" i="19"/>
  <c r="I417" i="19"/>
  <c r="H417" i="19"/>
  <c r="G417" i="19"/>
  <c r="K417" i="19" s="1"/>
  <c r="J416" i="19"/>
  <c r="I416" i="19"/>
  <c r="H416" i="19"/>
  <c r="G416" i="19"/>
  <c r="K416" i="19" s="1"/>
  <c r="J415" i="19"/>
  <c r="I415" i="19"/>
  <c r="H415" i="19"/>
  <c r="G415" i="19"/>
  <c r="K415" i="19" s="1"/>
  <c r="J414" i="19"/>
  <c r="I414" i="19"/>
  <c r="H414" i="19"/>
  <c r="G414" i="19"/>
  <c r="K414" i="19" s="1"/>
  <c r="J413" i="19"/>
  <c r="I413" i="19"/>
  <c r="H413" i="19"/>
  <c r="G413" i="19"/>
  <c r="K413" i="19" s="1"/>
  <c r="J412" i="19"/>
  <c r="I412" i="19"/>
  <c r="H412" i="19"/>
  <c r="G412" i="19"/>
  <c r="K412" i="19" s="1"/>
  <c r="J411" i="19"/>
  <c r="I411" i="19"/>
  <c r="H411" i="19"/>
  <c r="G411" i="19"/>
  <c r="K411" i="19" s="1"/>
  <c r="J410" i="19"/>
  <c r="I410" i="19"/>
  <c r="H410" i="19"/>
  <c r="G410" i="19"/>
  <c r="K410" i="19" s="1"/>
  <c r="J409" i="19"/>
  <c r="I409" i="19"/>
  <c r="H409" i="19"/>
  <c r="G409" i="19"/>
  <c r="K409" i="19" s="1"/>
  <c r="J408" i="19"/>
  <c r="I408" i="19"/>
  <c r="H408" i="19"/>
  <c r="G408" i="19"/>
  <c r="K408" i="19" s="1"/>
  <c r="J407" i="19"/>
  <c r="I407" i="19"/>
  <c r="H407" i="19"/>
  <c r="G407" i="19"/>
  <c r="K407" i="19" s="1"/>
  <c r="J406" i="19"/>
  <c r="I406" i="19"/>
  <c r="H406" i="19"/>
  <c r="G406" i="19"/>
  <c r="K406" i="19" s="1"/>
  <c r="J405" i="19"/>
  <c r="I405" i="19"/>
  <c r="H405" i="19"/>
  <c r="G405" i="19"/>
  <c r="K405" i="19" s="1"/>
  <c r="J404" i="19"/>
  <c r="I404" i="19"/>
  <c r="H404" i="19"/>
  <c r="G404" i="19"/>
  <c r="K404" i="19" s="1"/>
  <c r="J403" i="19"/>
  <c r="I403" i="19"/>
  <c r="H403" i="19"/>
  <c r="G403" i="19"/>
  <c r="K403" i="19" s="1"/>
  <c r="J402" i="19"/>
  <c r="I402" i="19"/>
  <c r="H402" i="19"/>
  <c r="G402" i="19"/>
  <c r="K402" i="19" s="1"/>
  <c r="J401" i="19"/>
  <c r="I401" i="19"/>
  <c r="H401" i="19"/>
  <c r="G401" i="19"/>
  <c r="K401" i="19" s="1"/>
  <c r="J400" i="19"/>
  <c r="I400" i="19"/>
  <c r="H400" i="19"/>
  <c r="G400" i="19"/>
  <c r="K400" i="19" s="1"/>
  <c r="F389" i="19"/>
  <c r="E389" i="19"/>
  <c r="D389" i="19"/>
  <c r="C389" i="19"/>
  <c r="J388" i="19"/>
  <c r="I388" i="19"/>
  <c r="H388" i="19"/>
  <c r="G388" i="19"/>
  <c r="K388" i="19" s="1"/>
  <c r="J387" i="19"/>
  <c r="I387" i="19"/>
  <c r="I389" i="19" s="1"/>
  <c r="H387" i="19"/>
  <c r="G387" i="19"/>
  <c r="K387" i="19" s="1"/>
  <c r="F385" i="19"/>
  <c r="F391" i="19" s="1"/>
  <c r="E385" i="19"/>
  <c r="E391" i="19" s="1"/>
  <c r="D385" i="19"/>
  <c r="D391" i="19" s="1"/>
  <c r="C385" i="19"/>
  <c r="C391" i="19" s="1"/>
  <c r="K443" i="19"/>
  <c r="J384" i="19"/>
  <c r="I384" i="19"/>
  <c r="H384" i="19"/>
  <c r="G384" i="19"/>
  <c r="K384" i="19" s="1"/>
  <c r="J377" i="19"/>
  <c r="I377" i="19"/>
  <c r="H377" i="19"/>
  <c r="G377" i="19"/>
  <c r="K377" i="19" s="1"/>
  <c r="J376" i="19"/>
  <c r="I376" i="19"/>
  <c r="H376" i="19"/>
  <c r="G376" i="19"/>
  <c r="K376" i="19" s="1"/>
  <c r="J375" i="19"/>
  <c r="I375" i="19"/>
  <c r="H375" i="19"/>
  <c r="G375" i="19"/>
  <c r="K375" i="19" s="1"/>
  <c r="J374" i="19"/>
  <c r="I374" i="19"/>
  <c r="H374" i="19"/>
  <c r="G374" i="19"/>
  <c r="K374" i="19" s="1"/>
  <c r="J373" i="19"/>
  <c r="I373" i="19"/>
  <c r="H373" i="19"/>
  <c r="G373" i="19"/>
  <c r="K373" i="19" s="1"/>
  <c r="J372" i="19"/>
  <c r="I372" i="19"/>
  <c r="H372" i="19"/>
  <c r="G372" i="19"/>
  <c r="K372" i="19" s="1"/>
  <c r="J371" i="19"/>
  <c r="I371" i="19"/>
  <c r="H371" i="19"/>
  <c r="G371" i="19"/>
  <c r="K371" i="19" s="1"/>
  <c r="F360" i="19"/>
  <c r="E360" i="19"/>
  <c r="D360" i="19"/>
  <c r="J359" i="19"/>
  <c r="I359" i="19"/>
  <c r="H359" i="19"/>
  <c r="G359" i="19"/>
  <c r="K359" i="19" s="1"/>
  <c r="J358" i="19"/>
  <c r="J360" i="19" s="1"/>
  <c r="I358" i="19"/>
  <c r="H358" i="19"/>
  <c r="G358" i="19"/>
  <c r="K358" i="19" s="1"/>
  <c r="F356" i="19"/>
  <c r="E356" i="19"/>
  <c r="D356" i="19"/>
  <c r="C356" i="19"/>
  <c r="C362" i="19" s="1"/>
  <c r="J355" i="19"/>
  <c r="I355" i="19"/>
  <c r="H355" i="19"/>
  <c r="G355" i="19"/>
  <c r="K355" i="19" s="1"/>
  <c r="J354" i="19"/>
  <c r="I354" i="19"/>
  <c r="H354" i="19"/>
  <c r="G354" i="19"/>
  <c r="K354" i="19" s="1"/>
  <c r="J353" i="19"/>
  <c r="I353" i="19"/>
  <c r="H353" i="19"/>
  <c r="G353" i="19"/>
  <c r="K353" i="19" s="1"/>
  <c r="J352" i="19"/>
  <c r="I352" i="19"/>
  <c r="H352" i="19"/>
  <c r="G352" i="19"/>
  <c r="K352" i="19" s="1"/>
  <c r="J351" i="19"/>
  <c r="I351" i="19"/>
  <c r="H351" i="19"/>
  <c r="G351" i="19"/>
  <c r="K351" i="19" s="1"/>
  <c r="J350" i="19"/>
  <c r="I350" i="19"/>
  <c r="H350" i="19"/>
  <c r="G350" i="19"/>
  <c r="K350" i="19" s="1"/>
  <c r="J349" i="19"/>
  <c r="I349" i="19"/>
  <c r="H349" i="19"/>
  <c r="G349" i="19"/>
  <c r="K349" i="19" s="1"/>
  <c r="J348" i="19"/>
  <c r="I348" i="19"/>
  <c r="H348" i="19"/>
  <c r="G348" i="19"/>
  <c r="K348" i="19" s="1"/>
  <c r="J347" i="19"/>
  <c r="I347" i="19"/>
  <c r="H347" i="19"/>
  <c r="G347" i="19"/>
  <c r="K347" i="19" s="1"/>
  <c r="J346" i="19"/>
  <c r="I346" i="19"/>
  <c r="H346" i="19"/>
  <c r="G346" i="19"/>
  <c r="K346" i="19" s="1"/>
  <c r="J345" i="19"/>
  <c r="I345" i="19"/>
  <c r="H345" i="19"/>
  <c r="G345" i="19"/>
  <c r="K345" i="19" s="1"/>
  <c r="J344" i="19"/>
  <c r="I344" i="19"/>
  <c r="H344" i="19"/>
  <c r="G344" i="19"/>
  <c r="K344" i="19" s="1"/>
  <c r="J343" i="19"/>
  <c r="I343" i="19"/>
  <c r="H343" i="19"/>
  <c r="G343" i="19"/>
  <c r="K343" i="19" s="1"/>
  <c r="J342" i="19"/>
  <c r="I342" i="19"/>
  <c r="H342" i="19"/>
  <c r="G342" i="19"/>
  <c r="K342" i="19" s="1"/>
  <c r="J341" i="19"/>
  <c r="I341" i="19"/>
  <c r="H341" i="19"/>
  <c r="G341" i="19"/>
  <c r="K341" i="19" s="1"/>
  <c r="J340" i="19"/>
  <c r="I340" i="19"/>
  <c r="H340" i="19"/>
  <c r="G340" i="19"/>
  <c r="K340" i="19" s="1"/>
  <c r="J339" i="19"/>
  <c r="I339" i="19"/>
  <c r="H339" i="19"/>
  <c r="G339" i="19"/>
  <c r="K339" i="19" s="1"/>
  <c r="J338" i="19"/>
  <c r="I338" i="19"/>
  <c r="H338" i="19"/>
  <c r="G338" i="19"/>
  <c r="K338" i="19" s="1"/>
  <c r="J337" i="19"/>
  <c r="I337" i="19"/>
  <c r="H337" i="19"/>
  <c r="G337" i="19"/>
  <c r="K337" i="19" s="1"/>
  <c r="J336" i="19"/>
  <c r="I336" i="19"/>
  <c r="H336" i="19"/>
  <c r="G336" i="19"/>
  <c r="K336" i="19" s="1"/>
  <c r="J335" i="19"/>
  <c r="I335" i="19"/>
  <c r="H335" i="19"/>
  <c r="G335" i="19"/>
  <c r="K335" i="19" s="1"/>
  <c r="J334" i="19"/>
  <c r="I334" i="19"/>
  <c r="H334" i="19"/>
  <c r="G334" i="19"/>
  <c r="K334" i="19" s="1"/>
  <c r="F323" i="19"/>
  <c r="E323" i="19"/>
  <c r="D323" i="19"/>
  <c r="C323" i="19"/>
  <c r="J322" i="19"/>
  <c r="J323" i="19" s="1"/>
  <c r="I322" i="19"/>
  <c r="I323" i="19" s="1"/>
  <c r="H322" i="19"/>
  <c r="H323" i="19" s="1"/>
  <c r="G322" i="19"/>
  <c r="K322" i="19" s="1"/>
  <c r="K323" i="19" s="1"/>
  <c r="F320" i="19"/>
  <c r="F325" i="19" s="1"/>
  <c r="E320" i="19"/>
  <c r="E325" i="19" s="1"/>
  <c r="D320" i="19"/>
  <c r="C320" i="19"/>
  <c r="J319" i="19"/>
  <c r="I319" i="19"/>
  <c r="H319" i="19"/>
  <c r="G319" i="19"/>
  <c r="K319" i="19" s="1"/>
  <c r="J318" i="19"/>
  <c r="I318" i="19"/>
  <c r="H318" i="19"/>
  <c r="G318" i="19"/>
  <c r="K318" i="19" s="1"/>
  <c r="J317" i="19"/>
  <c r="I317" i="19"/>
  <c r="H317" i="19"/>
  <c r="G317" i="19"/>
  <c r="K317" i="19" s="1"/>
  <c r="J316" i="19"/>
  <c r="I316" i="19"/>
  <c r="H316" i="19"/>
  <c r="G316" i="19"/>
  <c r="K316" i="19" s="1"/>
  <c r="J315" i="19"/>
  <c r="I315" i="19"/>
  <c r="H315" i="19"/>
  <c r="G315" i="19"/>
  <c r="K315" i="19" s="1"/>
  <c r="J314" i="19"/>
  <c r="I314" i="19"/>
  <c r="H314" i="19"/>
  <c r="G314" i="19"/>
  <c r="K314" i="19" s="1"/>
  <c r="J313" i="19"/>
  <c r="I313" i="19"/>
  <c r="H313" i="19"/>
  <c r="G313" i="19"/>
  <c r="K313" i="19" s="1"/>
  <c r="J312" i="19"/>
  <c r="I312" i="19"/>
  <c r="H312" i="19"/>
  <c r="G312" i="19"/>
  <c r="K312" i="19" s="1"/>
  <c r="J311" i="19"/>
  <c r="I311" i="19"/>
  <c r="H311" i="19"/>
  <c r="G311" i="19"/>
  <c r="K311" i="19" s="1"/>
  <c r="J310" i="19"/>
  <c r="I310" i="19"/>
  <c r="H310" i="19"/>
  <c r="G310" i="19"/>
  <c r="K310" i="19" s="1"/>
  <c r="J309" i="19"/>
  <c r="I309" i="19"/>
  <c r="H309" i="19"/>
  <c r="G309" i="19"/>
  <c r="K309" i="19" s="1"/>
  <c r="J308" i="19"/>
  <c r="I308" i="19"/>
  <c r="H308" i="19"/>
  <c r="G308" i="19"/>
  <c r="K308" i="19" s="1"/>
  <c r="J307" i="19"/>
  <c r="I307" i="19"/>
  <c r="H307" i="19"/>
  <c r="G307" i="19"/>
  <c r="K307" i="19" s="1"/>
  <c r="J306" i="19"/>
  <c r="I306" i="19"/>
  <c r="H306" i="19"/>
  <c r="G306" i="19"/>
  <c r="K306" i="19" s="1"/>
  <c r="J305" i="19"/>
  <c r="I305" i="19"/>
  <c r="H305" i="19"/>
  <c r="G305" i="19"/>
  <c r="K305" i="19" s="1"/>
  <c r="J304" i="19"/>
  <c r="I304" i="19"/>
  <c r="H304" i="19"/>
  <c r="G304" i="19"/>
  <c r="K304" i="19" s="1"/>
  <c r="J303" i="19"/>
  <c r="I303" i="19"/>
  <c r="H303" i="19"/>
  <c r="G303" i="19"/>
  <c r="K303" i="19" s="1"/>
  <c r="J302" i="19"/>
  <c r="I302" i="19"/>
  <c r="H302" i="19"/>
  <c r="G302" i="19"/>
  <c r="K302" i="19" s="1"/>
  <c r="J301" i="19"/>
  <c r="I301" i="19"/>
  <c r="H301" i="19"/>
  <c r="G301" i="19"/>
  <c r="K301" i="19" s="1"/>
  <c r="J300" i="19"/>
  <c r="I300" i="19"/>
  <c r="H300" i="19"/>
  <c r="G300" i="19"/>
  <c r="K300" i="19" s="1"/>
  <c r="J299" i="19"/>
  <c r="I299" i="19"/>
  <c r="H299" i="19"/>
  <c r="G299" i="19"/>
  <c r="K299" i="19" s="1"/>
  <c r="J298" i="19"/>
  <c r="I298" i="19"/>
  <c r="H298" i="19"/>
  <c r="G298" i="19"/>
  <c r="K298" i="19" s="1"/>
  <c r="J297" i="19"/>
  <c r="I297" i="19"/>
  <c r="H297" i="19"/>
  <c r="G297" i="19"/>
  <c r="K297" i="19" s="1"/>
  <c r="J296" i="19"/>
  <c r="I296" i="19"/>
  <c r="H296" i="19"/>
  <c r="G296" i="19"/>
  <c r="K296" i="19" s="1"/>
  <c r="J295" i="19"/>
  <c r="I295" i="19"/>
  <c r="H295" i="19"/>
  <c r="G295" i="19"/>
  <c r="K295" i="19" s="1"/>
  <c r="J294" i="19"/>
  <c r="I294" i="19"/>
  <c r="H294" i="19"/>
  <c r="G294" i="19"/>
  <c r="K294" i="19" s="1"/>
  <c r="J293" i="19"/>
  <c r="I293" i="19"/>
  <c r="H293" i="19"/>
  <c r="G293" i="19"/>
  <c r="K293" i="19" s="1"/>
  <c r="J292" i="19"/>
  <c r="I292" i="19"/>
  <c r="H292" i="19"/>
  <c r="G292" i="19"/>
  <c r="K292" i="19" s="1"/>
  <c r="J291" i="19"/>
  <c r="I291" i="19"/>
  <c r="H291" i="19"/>
  <c r="G291" i="19"/>
  <c r="K291" i="19" s="1"/>
  <c r="J290" i="19"/>
  <c r="I290" i="19"/>
  <c r="H290" i="19"/>
  <c r="G290" i="19"/>
  <c r="K290" i="19" s="1"/>
  <c r="J289" i="19"/>
  <c r="I289" i="19"/>
  <c r="H289" i="19"/>
  <c r="G289" i="19"/>
  <c r="K289" i="19" s="1"/>
  <c r="J288" i="19"/>
  <c r="I288" i="19"/>
  <c r="H288" i="19"/>
  <c r="G288" i="19"/>
  <c r="K288" i="19" s="1"/>
  <c r="J287" i="19"/>
  <c r="I287" i="19"/>
  <c r="H287" i="19"/>
  <c r="G287" i="19"/>
  <c r="K287" i="19" s="1"/>
  <c r="J286" i="19"/>
  <c r="I286" i="19"/>
  <c r="H286" i="19"/>
  <c r="G286" i="19"/>
  <c r="K286" i="19" s="1"/>
  <c r="J285" i="19"/>
  <c r="I285" i="19"/>
  <c r="H285" i="19"/>
  <c r="G285" i="19"/>
  <c r="K285" i="19" s="1"/>
  <c r="J284" i="19"/>
  <c r="I284" i="19"/>
  <c r="H284" i="19"/>
  <c r="G284" i="19"/>
  <c r="K284" i="19" s="1"/>
  <c r="J283" i="19"/>
  <c r="I283" i="19"/>
  <c r="H283" i="19"/>
  <c r="G283" i="19"/>
  <c r="K283" i="19" s="1"/>
  <c r="J282" i="19"/>
  <c r="I282" i="19"/>
  <c r="H282" i="19"/>
  <c r="G282" i="19"/>
  <c r="K282" i="19" s="1"/>
  <c r="J281" i="19"/>
  <c r="I281" i="19"/>
  <c r="H281" i="19"/>
  <c r="G281" i="19"/>
  <c r="K281" i="19" s="1"/>
  <c r="J280" i="19"/>
  <c r="I280" i="19"/>
  <c r="H280" i="19"/>
  <c r="G280" i="19"/>
  <c r="K280" i="19" s="1"/>
  <c r="J279" i="19"/>
  <c r="I279" i="19"/>
  <c r="H279" i="19"/>
  <c r="G279" i="19"/>
  <c r="K279" i="19" s="1"/>
  <c r="J278" i="19"/>
  <c r="I278" i="19"/>
  <c r="H278" i="19"/>
  <c r="G278" i="19"/>
  <c r="K278" i="19" s="1"/>
  <c r="J277" i="19"/>
  <c r="I277" i="19"/>
  <c r="H277" i="19"/>
  <c r="G277" i="19"/>
  <c r="K277" i="19" s="1"/>
  <c r="J276" i="19"/>
  <c r="I276" i="19"/>
  <c r="H276" i="19"/>
  <c r="G276" i="19"/>
  <c r="K276" i="19" s="1"/>
  <c r="J275" i="19"/>
  <c r="I275" i="19"/>
  <c r="H275" i="19"/>
  <c r="G275" i="19"/>
  <c r="K275" i="19" s="1"/>
  <c r="J274" i="19"/>
  <c r="I274" i="19"/>
  <c r="H274" i="19"/>
  <c r="G274" i="19"/>
  <c r="K274" i="19" s="1"/>
  <c r="J273" i="19"/>
  <c r="I273" i="19"/>
  <c r="H273" i="19"/>
  <c r="G273" i="19"/>
  <c r="K273" i="19" s="1"/>
  <c r="J272" i="19"/>
  <c r="I272" i="19"/>
  <c r="H272" i="19"/>
  <c r="G272" i="19"/>
  <c r="K272" i="19" s="1"/>
  <c r="J271" i="19"/>
  <c r="I271" i="19"/>
  <c r="H271" i="19"/>
  <c r="G271" i="19"/>
  <c r="K271" i="19" s="1"/>
  <c r="J270" i="19"/>
  <c r="I270" i="19"/>
  <c r="H270" i="19"/>
  <c r="G270" i="19"/>
  <c r="K270" i="19" s="1"/>
  <c r="J269" i="19"/>
  <c r="I269" i="19"/>
  <c r="H269" i="19"/>
  <c r="G269" i="19"/>
  <c r="K269" i="19" s="1"/>
  <c r="J268" i="19"/>
  <c r="I268" i="19"/>
  <c r="H268" i="19"/>
  <c r="G268" i="19"/>
  <c r="K268" i="19" s="1"/>
  <c r="J267" i="19"/>
  <c r="I267" i="19"/>
  <c r="H267" i="19"/>
  <c r="G267" i="19"/>
  <c r="K267" i="19" s="1"/>
  <c r="J266" i="19"/>
  <c r="I266" i="19"/>
  <c r="H266" i="19"/>
  <c r="G266" i="19"/>
  <c r="K266" i="19" s="1"/>
  <c r="J265" i="19"/>
  <c r="I265" i="19"/>
  <c r="H265" i="19"/>
  <c r="G265" i="19"/>
  <c r="K265" i="19" s="1"/>
  <c r="J264" i="19"/>
  <c r="I264" i="19"/>
  <c r="H264" i="19"/>
  <c r="G264" i="19"/>
  <c r="K264" i="19" s="1"/>
  <c r="J263" i="19"/>
  <c r="I263" i="19"/>
  <c r="H263" i="19"/>
  <c r="G263" i="19"/>
  <c r="K263" i="19" s="1"/>
  <c r="J262" i="19"/>
  <c r="I262" i="19"/>
  <c r="H262" i="19"/>
  <c r="G262" i="19"/>
  <c r="K262" i="19" s="1"/>
  <c r="J261" i="19"/>
  <c r="I261" i="19"/>
  <c r="H261" i="19"/>
  <c r="G261" i="19"/>
  <c r="K261" i="19" s="1"/>
  <c r="J260" i="19"/>
  <c r="I260" i="19"/>
  <c r="H260" i="19"/>
  <c r="G260" i="19"/>
  <c r="K260" i="19" s="1"/>
  <c r="J259" i="19"/>
  <c r="I259" i="19"/>
  <c r="H259" i="19"/>
  <c r="G259" i="19"/>
  <c r="K259" i="19" s="1"/>
  <c r="J258" i="19"/>
  <c r="I258" i="19"/>
  <c r="H258" i="19"/>
  <c r="G258" i="19"/>
  <c r="K258" i="19" s="1"/>
  <c r="J257" i="19"/>
  <c r="I257" i="19"/>
  <c r="H257" i="19"/>
  <c r="G257" i="19"/>
  <c r="K257" i="19" s="1"/>
  <c r="J256" i="19"/>
  <c r="I256" i="19"/>
  <c r="H256" i="19"/>
  <c r="G256" i="19"/>
  <c r="K256" i="19" s="1"/>
  <c r="J255" i="19"/>
  <c r="I255" i="19"/>
  <c r="H255" i="19"/>
  <c r="G255" i="19"/>
  <c r="K255" i="19" s="1"/>
  <c r="J254" i="19"/>
  <c r="I254" i="19"/>
  <c r="H254" i="19"/>
  <c r="G254" i="19"/>
  <c r="K254" i="19" s="1"/>
  <c r="J253" i="19"/>
  <c r="I253" i="19"/>
  <c r="H253" i="19"/>
  <c r="G253" i="19"/>
  <c r="K253" i="19" s="1"/>
  <c r="J252" i="19"/>
  <c r="I252" i="19"/>
  <c r="H252" i="19"/>
  <c r="G252" i="19"/>
  <c r="K252" i="19" s="1"/>
  <c r="J251" i="19"/>
  <c r="I251" i="19"/>
  <c r="H251" i="19"/>
  <c r="G251" i="19"/>
  <c r="K251" i="19" s="1"/>
  <c r="J250" i="19"/>
  <c r="I250" i="19"/>
  <c r="H250" i="19"/>
  <c r="G250" i="19"/>
  <c r="K250" i="19" s="1"/>
  <c r="J249" i="19"/>
  <c r="I249" i="19"/>
  <c r="H249" i="19"/>
  <c r="G249" i="19"/>
  <c r="K249" i="19" s="1"/>
  <c r="J248" i="19"/>
  <c r="I248" i="19"/>
  <c r="H248" i="19"/>
  <c r="G248" i="19"/>
  <c r="K248" i="19" s="1"/>
  <c r="J247" i="19"/>
  <c r="I247" i="19"/>
  <c r="H247" i="19"/>
  <c r="G247" i="19"/>
  <c r="K247" i="19" s="1"/>
  <c r="J246" i="19"/>
  <c r="I246" i="19"/>
  <c r="H246" i="19"/>
  <c r="G246" i="19"/>
  <c r="K246" i="19" s="1"/>
  <c r="J245" i="19"/>
  <c r="I245" i="19"/>
  <c r="H245" i="19"/>
  <c r="G245" i="19"/>
  <c r="K245" i="19" s="1"/>
  <c r="F233" i="19"/>
  <c r="E233" i="19"/>
  <c r="J232" i="19"/>
  <c r="I232" i="19"/>
  <c r="H232" i="19"/>
  <c r="G232" i="19"/>
  <c r="K232" i="19" s="1"/>
  <c r="J231" i="19"/>
  <c r="J233" i="19" s="1"/>
  <c r="I231" i="19"/>
  <c r="H231" i="19"/>
  <c r="H233" i="19" s="1"/>
  <c r="G231" i="19"/>
  <c r="F229" i="19"/>
  <c r="E229" i="19"/>
  <c r="J227" i="19"/>
  <c r="I227" i="19"/>
  <c r="H227" i="19"/>
  <c r="G227" i="19"/>
  <c r="K227" i="19" s="1"/>
  <c r="J226" i="19"/>
  <c r="I226" i="19"/>
  <c r="H226" i="19"/>
  <c r="G226" i="19"/>
  <c r="K226" i="19" s="1"/>
  <c r="J225" i="19"/>
  <c r="I225" i="19"/>
  <c r="H225" i="19"/>
  <c r="G225" i="19"/>
  <c r="K225" i="19" s="1"/>
  <c r="J224" i="19"/>
  <c r="I224" i="19"/>
  <c r="H224" i="19"/>
  <c r="G224" i="19"/>
  <c r="K224" i="19" s="1"/>
  <c r="J223" i="19"/>
  <c r="I223" i="19"/>
  <c r="H223" i="19"/>
  <c r="G223" i="19"/>
  <c r="K223" i="19" s="1"/>
  <c r="J222" i="19"/>
  <c r="I222" i="19"/>
  <c r="H222" i="19"/>
  <c r="G222" i="19"/>
  <c r="K222" i="19" s="1"/>
  <c r="J221" i="19"/>
  <c r="I221" i="19"/>
  <c r="H221" i="19"/>
  <c r="G221" i="19"/>
  <c r="K221" i="19" s="1"/>
  <c r="J220" i="19"/>
  <c r="I220" i="19"/>
  <c r="H220" i="19"/>
  <c r="G220" i="19"/>
  <c r="K220" i="19" s="1"/>
  <c r="J219" i="19"/>
  <c r="I219" i="19"/>
  <c r="H219" i="19"/>
  <c r="G219" i="19"/>
  <c r="K219" i="19" s="1"/>
  <c r="J218" i="19"/>
  <c r="I218" i="19"/>
  <c r="H218" i="19"/>
  <c r="G218" i="19"/>
  <c r="K218" i="19" s="1"/>
  <c r="J217" i="19"/>
  <c r="I217" i="19"/>
  <c r="H217" i="19"/>
  <c r="G217" i="19"/>
  <c r="K217" i="19" s="1"/>
  <c r="J216" i="19"/>
  <c r="I216" i="19"/>
  <c r="H216" i="19"/>
  <c r="G216" i="19"/>
  <c r="K216" i="19" s="1"/>
  <c r="J215" i="19"/>
  <c r="I215" i="19"/>
  <c r="H215" i="19"/>
  <c r="G215" i="19"/>
  <c r="K215" i="19" s="1"/>
  <c r="J214" i="19"/>
  <c r="I214" i="19"/>
  <c r="H214" i="19"/>
  <c r="G214" i="19"/>
  <c r="K214" i="19" s="1"/>
  <c r="J213" i="19"/>
  <c r="I213" i="19"/>
  <c r="H213" i="19"/>
  <c r="G213" i="19"/>
  <c r="K213" i="19" s="1"/>
  <c r="J212" i="19"/>
  <c r="I212" i="19"/>
  <c r="H212" i="19"/>
  <c r="G212" i="19"/>
  <c r="K212" i="19" s="1"/>
  <c r="J211" i="19"/>
  <c r="I211" i="19"/>
  <c r="H211" i="19"/>
  <c r="G211" i="19"/>
  <c r="K211" i="19" s="1"/>
  <c r="J210" i="19"/>
  <c r="I210" i="19"/>
  <c r="H210" i="19"/>
  <c r="G210" i="19"/>
  <c r="K210" i="19" s="1"/>
  <c r="J209" i="19"/>
  <c r="I209" i="19"/>
  <c r="H209" i="19"/>
  <c r="G209" i="19"/>
  <c r="K209" i="19" s="1"/>
  <c r="J208" i="19"/>
  <c r="I208" i="19"/>
  <c r="H208" i="19"/>
  <c r="G208" i="19"/>
  <c r="K208" i="19" s="1"/>
  <c r="J207" i="19"/>
  <c r="I207" i="19"/>
  <c r="H207" i="19"/>
  <c r="G207" i="19"/>
  <c r="K207" i="19" s="1"/>
  <c r="J206" i="19"/>
  <c r="I206" i="19"/>
  <c r="H206" i="19"/>
  <c r="G206" i="19"/>
  <c r="K206" i="19" s="1"/>
  <c r="J205" i="19"/>
  <c r="I205" i="19"/>
  <c r="H205" i="19"/>
  <c r="G205" i="19"/>
  <c r="K205" i="19" s="1"/>
  <c r="J204" i="19"/>
  <c r="I204" i="19"/>
  <c r="H204" i="19"/>
  <c r="G204" i="19"/>
  <c r="K204" i="19" s="1"/>
  <c r="J203" i="19"/>
  <c r="I203" i="19"/>
  <c r="H203" i="19"/>
  <c r="G203" i="19"/>
  <c r="K203" i="19" s="1"/>
  <c r="J202" i="19"/>
  <c r="I202" i="19"/>
  <c r="H202" i="19"/>
  <c r="G202" i="19"/>
  <c r="K202" i="19" s="1"/>
  <c r="J201" i="19"/>
  <c r="I201" i="19"/>
  <c r="H201" i="19"/>
  <c r="G201" i="19"/>
  <c r="K201" i="19" s="1"/>
  <c r="J200" i="19"/>
  <c r="I200" i="19"/>
  <c r="H200" i="19"/>
  <c r="G200" i="19"/>
  <c r="K200" i="19" s="1"/>
  <c r="J199" i="19"/>
  <c r="I199" i="19"/>
  <c r="H199" i="19"/>
  <c r="G199" i="19"/>
  <c r="K199" i="19" s="1"/>
  <c r="J198" i="19"/>
  <c r="I198" i="19"/>
  <c r="H198" i="19"/>
  <c r="G198" i="19"/>
  <c r="K198" i="19" s="1"/>
  <c r="J197" i="19"/>
  <c r="I197" i="19"/>
  <c r="H197" i="19"/>
  <c r="G197" i="19"/>
  <c r="K197" i="19" s="1"/>
  <c r="J196" i="19"/>
  <c r="I196" i="19"/>
  <c r="H196" i="19"/>
  <c r="G196" i="19"/>
  <c r="K196" i="19" s="1"/>
  <c r="J195" i="19"/>
  <c r="I195" i="19"/>
  <c r="H195" i="19"/>
  <c r="G195" i="19"/>
  <c r="K195" i="19" s="1"/>
  <c r="J194" i="19"/>
  <c r="I194" i="19"/>
  <c r="H194" i="19"/>
  <c r="G194" i="19"/>
  <c r="K194" i="19" s="1"/>
  <c r="J193" i="19"/>
  <c r="I193" i="19"/>
  <c r="H193" i="19"/>
  <c r="G193" i="19"/>
  <c r="K193" i="19" s="1"/>
  <c r="J192" i="19"/>
  <c r="I192" i="19"/>
  <c r="H192" i="19"/>
  <c r="G192" i="19"/>
  <c r="K192" i="19" s="1"/>
  <c r="J191" i="19"/>
  <c r="I191" i="19"/>
  <c r="H191" i="19"/>
  <c r="G191" i="19"/>
  <c r="K191" i="19" s="1"/>
  <c r="J190" i="19"/>
  <c r="I190" i="19"/>
  <c r="H190" i="19"/>
  <c r="G190" i="19"/>
  <c r="K190" i="19" s="1"/>
  <c r="J189" i="19"/>
  <c r="I189" i="19"/>
  <c r="H189" i="19"/>
  <c r="G189" i="19"/>
  <c r="K189" i="19" s="1"/>
  <c r="J188" i="19"/>
  <c r="I188" i="19"/>
  <c r="H188" i="19"/>
  <c r="G188" i="19"/>
  <c r="K188" i="19" s="1"/>
  <c r="J187" i="19"/>
  <c r="I187" i="19"/>
  <c r="H187" i="19"/>
  <c r="G187" i="19"/>
  <c r="K187" i="19" s="1"/>
  <c r="J186" i="19"/>
  <c r="I186" i="19"/>
  <c r="H186" i="19"/>
  <c r="G186" i="19"/>
  <c r="K186" i="19" s="1"/>
  <c r="J185" i="19"/>
  <c r="I185" i="19"/>
  <c r="H185" i="19"/>
  <c r="G185" i="19"/>
  <c r="K185" i="19" s="1"/>
  <c r="J184" i="19"/>
  <c r="I184" i="19"/>
  <c r="H184" i="19"/>
  <c r="G184" i="19"/>
  <c r="K184" i="19" s="1"/>
  <c r="J183" i="19"/>
  <c r="I183" i="19"/>
  <c r="H183" i="19"/>
  <c r="G183" i="19"/>
  <c r="K183" i="19" s="1"/>
  <c r="J182" i="19"/>
  <c r="I182" i="19"/>
  <c r="H182" i="19"/>
  <c r="G182" i="19"/>
  <c r="K182" i="19" s="1"/>
  <c r="J181" i="19"/>
  <c r="I181" i="19"/>
  <c r="H181" i="19"/>
  <c r="G181" i="19"/>
  <c r="K181" i="19" s="1"/>
  <c r="J180" i="19"/>
  <c r="I180" i="19"/>
  <c r="H180" i="19"/>
  <c r="G180" i="19"/>
  <c r="K180" i="19" s="1"/>
  <c r="J179" i="19"/>
  <c r="I179" i="19"/>
  <c r="H179" i="19"/>
  <c r="G179" i="19"/>
  <c r="K179" i="19" s="1"/>
  <c r="J178" i="19"/>
  <c r="I178" i="19"/>
  <c r="H178" i="19"/>
  <c r="G178" i="19"/>
  <c r="K178" i="19" s="1"/>
  <c r="J177" i="19"/>
  <c r="I177" i="19"/>
  <c r="H177" i="19"/>
  <c r="G177" i="19"/>
  <c r="K177" i="19" s="1"/>
  <c r="J176" i="19"/>
  <c r="I176" i="19"/>
  <c r="H176" i="19"/>
  <c r="G176" i="19"/>
  <c r="K176" i="19" s="1"/>
  <c r="J175" i="19"/>
  <c r="I175" i="19"/>
  <c r="H175" i="19"/>
  <c r="G175" i="19"/>
  <c r="K175" i="19" s="1"/>
  <c r="J174" i="19"/>
  <c r="I174" i="19"/>
  <c r="H174" i="19"/>
  <c r="G174" i="19"/>
  <c r="K174" i="19" s="1"/>
  <c r="J173" i="19"/>
  <c r="I173" i="19"/>
  <c r="H173" i="19"/>
  <c r="G173" i="19"/>
  <c r="K173" i="19" s="1"/>
  <c r="J172" i="19"/>
  <c r="I172" i="19"/>
  <c r="H172" i="19"/>
  <c r="G172" i="19"/>
  <c r="K172" i="19" s="1"/>
  <c r="J171" i="19"/>
  <c r="I171" i="19"/>
  <c r="H171" i="19"/>
  <c r="G171" i="19"/>
  <c r="K171" i="19" s="1"/>
  <c r="J170" i="19"/>
  <c r="I170" i="19"/>
  <c r="H170" i="19"/>
  <c r="G170" i="19"/>
  <c r="K170" i="19" s="1"/>
  <c r="J169" i="19"/>
  <c r="I169" i="19"/>
  <c r="H169" i="19"/>
  <c r="G169" i="19"/>
  <c r="K169" i="19" s="1"/>
  <c r="J168" i="19"/>
  <c r="I168" i="19"/>
  <c r="H168" i="19"/>
  <c r="G168" i="19"/>
  <c r="K168" i="19" s="1"/>
  <c r="F125" i="19"/>
  <c r="E125" i="19"/>
  <c r="D125" i="19"/>
  <c r="C125" i="19"/>
  <c r="J124" i="19"/>
  <c r="I124" i="19"/>
  <c r="H124" i="19"/>
  <c r="G124" i="19"/>
  <c r="K124" i="19" s="1"/>
  <c r="J123" i="19"/>
  <c r="I123" i="19"/>
  <c r="H123" i="19"/>
  <c r="G123" i="19"/>
  <c r="F121" i="19"/>
  <c r="E121" i="19"/>
  <c r="E127" i="19" s="1"/>
  <c r="D121" i="19"/>
  <c r="C121" i="19"/>
  <c r="J120" i="19"/>
  <c r="I120" i="19"/>
  <c r="H120" i="19"/>
  <c r="G120" i="19"/>
  <c r="K120" i="19" s="1"/>
  <c r="J119" i="19"/>
  <c r="I119" i="19"/>
  <c r="H119" i="19"/>
  <c r="G119" i="19"/>
  <c r="K119" i="19" s="1"/>
  <c r="J118" i="19"/>
  <c r="I118" i="19"/>
  <c r="H118" i="19"/>
  <c r="G118" i="19"/>
  <c r="K118" i="19" s="1"/>
  <c r="J117" i="19"/>
  <c r="I117" i="19"/>
  <c r="H117" i="19"/>
  <c r="G117" i="19"/>
  <c r="K117" i="19" s="1"/>
  <c r="J116" i="19"/>
  <c r="I116" i="19"/>
  <c r="H116" i="19"/>
  <c r="G116" i="19"/>
  <c r="K116" i="19" s="1"/>
  <c r="J115" i="19"/>
  <c r="I115" i="19"/>
  <c r="H115" i="19"/>
  <c r="G115" i="19"/>
  <c r="K115" i="19" s="1"/>
  <c r="J114" i="19"/>
  <c r="I114" i="19"/>
  <c r="H114" i="19"/>
  <c r="G114" i="19"/>
  <c r="K114" i="19" s="1"/>
  <c r="J113" i="19"/>
  <c r="I113" i="19"/>
  <c r="H113" i="19"/>
  <c r="G113" i="19"/>
  <c r="K113" i="19" s="1"/>
  <c r="J112" i="19"/>
  <c r="I112" i="19"/>
  <c r="H112" i="19"/>
  <c r="G112" i="19"/>
  <c r="K112" i="19" s="1"/>
  <c r="J111" i="19"/>
  <c r="I111" i="19"/>
  <c r="H111" i="19"/>
  <c r="G111" i="19"/>
  <c r="K111" i="19" s="1"/>
  <c r="J110" i="19"/>
  <c r="I110" i="19"/>
  <c r="H110" i="19"/>
  <c r="G110" i="19"/>
  <c r="K110" i="19" s="1"/>
  <c r="J109" i="19"/>
  <c r="I109" i="19"/>
  <c r="H109" i="19"/>
  <c r="G109" i="19"/>
  <c r="K109" i="19" s="1"/>
  <c r="J108" i="19"/>
  <c r="I108" i="19"/>
  <c r="H108" i="19"/>
  <c r="G108" i="19"/>
  <c r="K108" i="19" s="1"/>
  <c r="J107" i="19"/>
  <c r="I107" i="19"/>
  <c r="H107" i="19"/>
  <c r="G107" i="19"/>
  <c r="K107" i="19" s="1"/>
  <c r="J106" i="19"/>
  <c r="I106" i="19"/>
  <c r="H106" i="19"/>
  <c r="G106" i="19"/>
  <c r="K106" i="19" s="1"/>
  <c r="J105" i="19"/>
  <c r="I105" i="19"/>
  <c r="H105" i="19"/>
  <c r="G105" i="19"/>
  <c r="K105" i="19" s="1"/>
  <c r="J104" i="19"/>
  <c r="I104" i="19"/>
  <c r="H104" i="19"/>
  <c r="G104" i="19"/>
  <c r="K104" i="19" s="1"/>
  <c r="J103" i="19"/>
  <c r="I103" i="19"/>
  <c r="H103" i="19"/>
  <c r="G103" i="19"/>
  <c r="K103" i="19" s="1"/>
  <c r="J102" i="19"/>
  <c r="I102" i="19"/>
  <c r="H102" i="19"/>
  <c r="G102" i="19"/>
  <c r="K102" i="19" s="1"/>
  <c r="J101" i="19"/>
  <c r="I101" i="19"/>
  <c r="H101" i="19"/>
  <c r="G101" i="19"/>
  <c r="K101" i="19" s="1"/>
  <c r="J100" i="19"/>
  <c r="I100" i="19"/>
  <c r="H100" i="19"/>
  <c r="G100" i="19"/>
  <c r="K100" i="19" s="1"/>
  <c r="J99" i="19"/>
  <c r="I99" i="19"/>
  <c r="H99" i="19"/>
  <c r="G99" i="19"/>
  <c r="K99" i="19" s="1"/>
  <c r="J98" i="19"/>
  <c r="I98" i="19"/>
  <c r="H98" i="19"/>
  <c r="G98" i="19"/>
  <c r="K98" i="19" s="1"/>
  <c r="J97" i="19"/>
  <c r="I97" i="19"/>
  <c r="H97" i="19"/>
  <c r="G97" i="19"/>
  <c r="K97" i="19" s="1"/>
  <c r="J96" i="19"/>
  <c r="I96" i="19"/>
  <c r="H96" i="19"/>
  <c r="G96" i="19"/>
  <c r="K96" i="19" s="1"/>
  <c r="J95" i="19"/>
  <c r="I95" i="19"/>
  <c r="H95" i="19"/>
  <c r="G95" i="19"/>
  <c r="K95" i="19" s="1"/>
  <c r="J94" i="19"/>
  <c r="I94" i="19"/>
  <c r="H94" i="19"/>
  <c r="G94" i="19"/>
  <c r="K94" i="19" s="1"/>
  <c r="J93" i="19"/>
  <c r="I93" i="19"/>
  <c r="H93" i="19"/>
  <c r="G93" i="19"/>
  <c r="K93" i="19" s="1"/>
  <c r="J92" i="19"/>
  <c r="I92" i="19"/>
  <c r="H92" i="19"/>
  <c r="G92" i="19"/>
  <c r="K92" i="19" s="1"/>
  <c r="J91" i="19"/>
  <c r="I91" i="19"/>
  <c r="H91" i="19"/>
  <c r="G91" i="19"/>
  <c r="K91" i="19" s="1"/>
  <c r="J90" i="19"/>
  <c r="I90" i="19"/>
  <c r="H90" i="19"/>
  <c r="G90" i="19"/>
  <c r="K90" i="19" s="1"/>
  <c r="J89" i="19"/>
  <c r="I89" i="19"/>
  <c r="H89" i="19"/>
  <c r="G89" i="19"/>
  <c r="K89" i="19" s="1"/>
  <c r="J88" i="19"/>
  <c r="I88" i="19"/>
  <c r="H88" i="19"/>
  <c r="G88" i="19"/>
  <c r="K88" i="19" s="1"/>
  <c r="J87" i="19"/>
  <c r="I87" i="19"/>
  <c r="H87" i="19"/>
  <c r="G87" i="19"/>
  <c r="K87" i="19" s="1"/>
  <c r="J86" i="19"/>
  <c r="I86" i="19"/>
  <c r="H86" i="19"/>
  <c r="G86" i="19"/>
  <c r="K86" i="19" s="1"/>
  <c r="J85" i="19"/>
  <c r="I85" i="19"/>
  <c r="H85" i="19"/>
  <c r="G85" i="19"/>
  <c r="K85" i="19" s="1"/>
  <c r="J84" i="19"/>
  <c r="I84" i="19"/>
  <c r="H84" i="19"/>
  <c r="G84" i="19"/>
  <c r="K84" i="19" s="1"/>
  <c r="J83" i="19"/>
  <c r="I83" i="19"/>
  <c r="H83" i="19"/>
  <c r="G83" i="19"/>
  <c r="K83" i="19" s="1"/>
  <c r="J82" i="19"/>
  <c r="I82" i="19"/>
  <c r="H82" i="19"/>
  <c r="G82" i="19"/>
  <c r="K82" i="19" s="1"/>
  <c r="J81" i="19"/>
  <c r="I81" i="19"/>
  <c r="H81" i="19"/>
  <c r="G81" i="19"/>
  <c r="K81" i="19" s="1"/>
  <c r="J80" i="19"/>
  <c r="I80" i="19"/>
  <c r="H80" i="19"/>
  <c r="G80" i="19"/>
  <c r="K80" i="19" s="1"/>
  <c r="J79" i="19"/>
  <c r="I79" i="19"/>
  <c r="H79" i="19"/>
  <c r="G79" i="19"/>
  <c r="K79" i="19" s="1"/>
  <c r="J78" i="19"/>
  <c r="I78" i="19"/>
  <c r="H78" i="19"/>
  <c r="G78" i="19"/>
  <c r="J77" i="19"/>
  <c r="I77" i="19"/>
  <c r="H77" i="19"/>
  <c r="G77" i="19"/>
  <c r="K77" i="19" s="1"/>
  <c r="J76" i="19"/>
  <c r="I76" i="19"/>
  <c r="H76" i="19"/>
  <c r="G76" i="19"/>
  <c r="K76" i="19" s="1"/>
  <c r="J75" i="19"/>
  <c r="I75" i="19"/>
  <c r="H75" i="19"/>
  <c r="G75" i="19"/>
  <c r="K75" i="19" s="1"/>
  <c r="J74" i="19"/>
  <c r="I74" i="19"/>
  <c r="H74" i="19"/>
  <c r="G74" i="19"/>
  <c r="K74" i="19" s="1"/>
  <c r="J73" i="19"/>
  <c r="I73" i="19"/>
  <c r="H73" i="19"/>
  <c r="G73" i="19"/>
  <c r="K73" i="19" s="1"/>
  <c r="J72" i="19"/>
  <c r="I72" i="19"/>
  <c r="H72" i="19"/>
  <c r="G72" i="19"/>
  <c r="K72" i="19" s="1"/>
  <c r="J71" i="19"/>
  <c r="I71" i="19"/>
  <c r="H71" i="19"/>
  <c r="G71" i="19"/>
  <c r="K71" i="19" s="1"/>
  <c r="J70" i="19"/>
  <c r="I70" i="19"/>
  <c r="H70" i="19"/>
  <c r="G70" i="19"/>
  <c r="K70" i="19" s="1"/>
  <c r="J69" i="19"/>
  <c r="I69" i="19"/>
  <c r="H69" i="19"/>
  <c r="G69" i="19"/>
  <c r="K69" i="19" s="1"/>
  <c r="J68" i="19"/>
  <c r="I68" i="19"/>
  <c r="H68" i="19"/>
  <c r="G68" i="19"/>
  <c r="K68" i="19" s="1"/>
  <c r="J67" i="19"/>
  <c r="I67" i="19"/>
  <c r="H67" i="19"/>
  <c r="G67" i="19"/>
  <c r="K67" i="19" s="1"/>
  <c r="J66" i="19"/>
  <c r="I66" i="19"/>
  <c r="H66" i="19"/>
  <c r="G66" i="19"/>
  <c r="K66" i="19" s="1"/>
  <c r="F56" i="19"/>
  <c r="E56" i="19"/>
  <c r="D56" i="19"/>
  <c r="C56" i="19"/>
  <c r="J55" i="19"/>
  <c r="I55" i="19"/>
  <c r="H55" i="19"/>
  <c r="G55" i="19"/>
  <c r="K55" i="19" s="1"/>
  <c r="J54" i="19"/>
  <c r="I54" i="19"/>
  <c r="H54" i="19"/>
  <c r="G54" i="19"/>
  <c r="K54" i="19" s="1"/>
  <c r="F52" i="19"/>
  <c r="F58" i="19" s="1"/>
  <c r="E52" i="19"/>
  <c r="D52" i="19"/>
  <c r="D58" i="19" s="1"/>
  <c r="K78" i="19"/>
  <c r="J22" i="19"/>
  <c r="I22" i="19"/>
  <c r="H22" i="19"/>
  <c r="G22" i="19"/>
  <c r="K22" i="19" s="1"/>
  <c r="J21" i="19"/>
  <c r="I21" i="19"/>
  <c r="H21" i="19"/>
  <c r="G21" i="19"/>
  <c r="K21" i="19" s="1"/>
  <c r="J20" i="19"/>
  <c r="I20" i="19"/>
  <c r="H20" i="19"/>
  <c r="G20" i="19"/>
  <c r="K20" i="19" s="1"/>
  <c r="J19" i="19"/>
  <c r="I19" i="19"/>
  <c r="H19" i="19"/>
  <c r="G19" i="19"/>
  <c r="K19" i="19" s="1"/>
  <c r="J18" i="19"/>
  <c r="I18" i="19"/>
  <c r="H18" i="19"/>
  <c r="G18" i="19"/>
  <c r="K18" i="19" s="1"/>
  <c r="J17" i="19"/>
  <c r="I17" i="19"/>
  <c r="H17" i="19"/>
  <c r="G17" i="19"/>
  <c r="K17" i="19" s="1"/>
  <c r="J16" i="19"/>
  <c r="I16" i="19"/>
  <c r="H16" i="19"/>
  <c r="G16" i="19"/>
  <c r="K16" i="19" s="1"/>
  <c r="J15" i="19"/>
  <c r="I15" i="19"/>
  <c r="H15" i="19"/>
  <c r="G15" i="19"/>
  <c r="K15" i="19" s="1"/>
  <c r="J14" i="19"/>
  <c r="I14" i="19"/>
  <c r="H14" i="19"/>
  <c r="G14" i="19"/>
  <c r="K14" i="19" s="1"/>
  <c r="J13" i="19"/>
  <c r="I13" i="19"/>
  <c r="H13" i="19"/>
  <c r="G13" i="19"/>
  <c r="K13" i="19" s="1"/>
  <c r="J12" i="19"/>
  <c r="I12" i="19"/>
  <c r="H12" i="19"/>
  <c r="G12" i="19"/>
  <c r="K12" i="19" s="1"/>
  <c r="J11" i="19"/>
  <c r="I11" i="19"/>
  <c r="H11" i="19"/>
  <c r="G11" i="19"/>
  <c r="K11" i="19" s="1"/>
  <c r="J10" i="19"/>
  <c r="I10" i="19"/>
  <c r="H10" i="19"/>
  <c r="G10" i="19"/>
  <c r="K10" i="19" s="1"/>
  <c r="J9" i="19"/>
  <c r="I9" i="19"/>
  <c r="H9" i="19"/>
  <c r="G9" i="19"/>
  <c r="K9" i="19" s="1"/>
  <c r="J8" i="19"/>
  <c r="I8" i="19"/>
  <c r="H8" i="19"/>
  <c r="G8" i="19"/>
  <c r="K8" i="19" s="1"/>
  <c r="G1503" i="19" l="1"/>
  <c r="I2027" i="19"/>
  <c r="I360" i="19"/>
  <c r="D1505" i="19"/>
  <c r="I52" i="19"/>
  <c r="K52" i="19"/>
  <c r="H52" i="19"/>
  <c r="H125" i="19"/>
  <c r="I56" i="19"/>
  <c r="H1638" i="12"/>
  <c r="E31" i="31"/>
  <c r="H2027" i="19"/>
  <c r="K2082" i="19"/>
  <c r="K2091" i="19" s="1"/>
  <c r="G2091" i="19"/>
  <c r="I2091" i="19"/>
  <c r="I2092" i="19"/>
  <c r="E1407" i="19"/>
  <c r="E1409" i="19" s="1"/>
  <c r="F1407" i="19"/>
  <c r="F1409" i="19" s="1"/>
  <c r="C1407" i="19"/>
  <c r="C1409" i="19" s="1"/>
  <c r="K56" i="19"/>
  <c r="J1679" i="19"/>
  <c r="J1684" i="19" s="1"/>
  <c r="H2263" i="12" s="1"/>
  <c r="H1178" i="19"/>
  <c r="K389" i="19"/>
  <c r="J1983" i="19"/>
  <c r="I508" i="19"/>
  <c r="I1178" i="19"/>
  <c r="J389" i="19"/>
  <c r="I385" i="19"/>
  <c r="I391" i="19" s="1"/>
  <c r="H571" i="12" s="1"/>
  <c r="J1503" i="19"/>
  <c r="G2027" i="19"/>
  <c r="J56" i="19"/>
  <c r="G532" i="19"/>
  <c r="H1903" i="19"/>
  <c r="I1903" i="19"/>
  <c r="I1909" i="19" s="1"/>
  <c r="K1903" i="19"/>
  <c r="J1903" i="19"/>
  <c r="K504" i="19"/>
  <c r="I504" i="19"/>
  <c r="H504" i="19"/>
  <c r="J504" i="19"/>
  <c r="I233" i="19"/>
  <c r="C325" i="19"/>
  <c r="J528" i="19"/>
  <c r="J534" i="19" s="1"/>
  <c r="K869" i="12" s="1"/>
  <c r="J508" i="19"/>
  <c r="I125" i="19"/>
  <c r="I1345" i="19"/>
  <c r="I1366" i="19" s="1"/>
  <c r="H1814" i="12" s="1"/>
  <c r="H1983" i="19"/>
  <c r="H356" i="19"/>
  <c r="H389" i="19"/>
  <c r="K1983" i="19"/>
  <c r="J2027" i="19"/>
  <c r="J125" i="19"/>
  <c r="I320" i="19"/>
  <c r="I325" i="19" s="1"/>
  <c r="H499" i="12" s="1"/>
  <c r="I1990" i="19"/>
  <c r="H360" i="19"/>
  <c r="J52" i="19"/>
  <c r="I1983" i="19"/>
  <c r="J1990" i="19"/>
  <c r="J356" i="19"/>
  <c r="J362" i="19" s="1"/>
  <c r="H528" i="12" s="1"/>
  <c r="J320" i="19"/>
  <c r="J325" i="19" s="1"/>
  <c r="H498" i="12" s="1"/>
  <c r="I2170" i="19"/>
  <c r="H1172" i="19"/>
  <c r="J685" i="19"/>
  <c r="H1025" i="12" s="1"/>
  <c r="H685" i="19"/>
  <c r="H1022" i="12" s="1"/>
  <c r="H56" i="19"/>
  <c r="E1180" i="19"/>
  <c r="D1180" i="19"/>
  <c r="F1505" i="19"/>
  <c r="C2029" i="19"/>
  <c r="I2175" i="19"/>
  <c r="H1503" i="19"/>
  <c r="C1180" i="19"/>
  <c r="J385" i="19"/>
  <c r="D235" i="19"/>
  <c r="D2029" i="19"/>
  <c r="K2170" i="19"/>
  <c r="I1498" i="19"/>
  <c r="I1505" i="19" s="1"/>
  <c r="I2029" i="12" s="1"/>
  <c r="H385" i="19"/>
  <c r="J1345" i="19"/>
  <c r="J1366" i="19" s="1"/>
  <c r="H1813" i="12" s="1"/>
  <c r="H1345" i="19"/>
  <c r="H1366" i="19" s="1"/>
  <c r="H1810" i="12" s="1"/>
  <c r="H320" i="19"/>
  <c r="H325" i="19" s="1"/>
  <c r="H495" i="12" s="1"/>
  <c r="H1156" i="19"/>
  <c r="H1498" i="19"/>
  <c r="J1156" i="19"/>
  <c r="I1172" i="19"/>
  <c r="J718" i="19"/>
  <c r="H1138" i="12" s="1"/>
  <c r="I1138" i="12" s="1"/>
  <c r="I685" i="19"/>
  <c r="H1026" i="12" s="1"/>
  <c r="I356" i="19"/>
  <c r="I362" i="19" s="1"/>
  <c r="H529" i="12" s="1"/>
  <c r="I121" i="19"/>
  <c r="H121" i="19"/>
  <c r="C1909" i="19"/>
  <c r="I1679" i="19"/>
  <c r="I1684" i="19" s="1"/>
  <c r="H2264" i="12" s="1"/>
  <c r="G1172" i="19"/>
  <c r="H1679" i="19"/>
  <c r="H1684" i="19" s="1"/>
  <c r="H2260" i="12" s="1"/>
  <c r="K1499" i="19"/>
  <c r="K1503" i="19" s="1"/>
  <c r="F1909" i="19"/>
  <c r="I718" i="19"/>
  <c r="H1139" i="12" s="1"/>
  <c r="I1139" i="12" s="1"/>
  <c r="G718" i="19"/>
  <c r="J1172" i="19"/>
  <c r="J1178" i="19"/>
  <c r="I749" i="19"/>
  <c r="G2078" i="19"/>
  <c r="H2019" i="19"/>
  <c r="F1992" i="19"/>
  <c r="H749" i="19"/>
  <c r="J749" i="19"/>
  <c r="J229" i="19"/>
  <c r="J235" i="19" s="1"/>
  <c r="H403" i="12" s="1"/>
  <c r="F1180" i="19"/>
  <c r="C58" i="19"/>
  <c r="C2177" i="19"/>
  <c r="H718" i="19"/>
  <c r="H1135" i="12" s="1"/>
  <c r="I1135" i="12" s="1"/>
  <c r="I1156" i="19"/>
  <c r="G360" i="19"/>
  <c r="J1498" i="19"/>
  <c r="K1157" i="19"/>
  <c r="K1172" i="19" s="1"/>
  <c r="D1992" i="19"/>
  <c r="I2019" i="19"/>
  <c r="I2029" i="19" s="1"/>
  <c r="H2592" i="12" s="1"/>
  <c r="D1909" i="19"/>
  <c r="J2019" i="19"/>
  <c r="I528" i="19"/>
  <c r="I534" i="19" s="1"/>
  <c r="K870" i="12" s="1"/>
  <c r="I870" i="12" s="1"/>
  <c r="K718" i="19"/>
  <c r="J121" i="19"/>
  <c r="I2078" i="19"/>
  <c r="H2078" i="19"/>
  <c r="H2092" i="19" s="1"/>
  <c r="E1909" i="19"/>
  <c r="G323" i="19"/>
  <c r="F362" i="19"/>
  <c r="E362" i="19"/>
  <c r="C127" i="19"/>
  <c r="F235" i="19"/>
  <c r="C534" i="19"/>
  <c r="K2175" i="19"/>
  <c r="K360" i="19"/>
  <c r="G356" i="19"/>
  <c r="J952" i="19"/>
  <c r="D127" i="19"/>
  <c r="F127" i="19"/>
  <c r="G320" i="19"/>
  <c r="G1156" i="19"/>
  <c r="G1903" i="19"/>
  <c r="C1992" i="19"/>
  <c r="E1992" i="19"/>
  <c r="G1990" i="19"/>
  <c r="J2078" i="19"/>
  <c r="J2092" i="19" s="1"/>
  <c r="H528" i="19"/>
  <c r="H534" i="19" s="1"/>
  <c r="K865" i="12" s="1"/>
  <c r="I865" i="12" s="1"/>
  <c r="I229" i="19"/>
  <c r="C235" i="19"/>
  <c r="K231" i="19"/>
  <c r="K233" i="19" s="1"/>
  <c r="G233" i="19"/>
  <c r="K506" i="19"/>
  <c r="K508" i="19" s="1"/>
  <c r="G508" i="19"/>
  <c r="G52" i="19"/>
  <c r="E58" i="19"/>
  <c r="G229" i="19"/>
  <c r="G504" i="19"/>
  <c r="K1156" i="19"/>
  <c r="G1178" i="19"/>
  <c r="K1174" i="19"/>
  <c r="K1178" i="19" s="1"/>
  <c r="E1505" i="19"/>
  <c r="G1498" i="19"/>
  <c r="H1990" i="19"/>
  <c r="E235" i="19"/>
  <c r="C510" i="19"/>
  <c r="G1679" i="19"/>
  <c r="G1907" i="19"/>
  <c r="K1990" i="19"/>
  <c r="K2020" i="19"/>
  <c r="K2027" i="19" s="1"/>
  <c r="G2019" i="19"/>
  <c r="G528" i="19"/>
  <c r="H1637" i="12"/>
  <c r="G2175" i="19"/>
  <c r="G2170" i="19"/>
  <c r="J2170" i="19"/>
  <c r="H2175" i="19"/>
  <c r="J2175" i="19"/>
  <c r="K123" i="19"/>
  <c r="K125" i="19" s="1"/>
  <c r="G125" i="19"/>
  <c r="K121" i="19"/>
  <c r="G121" i="19"/>
  <c r="K320" i="19"/>
  <c r="K325" i="19" s="1"/>
  <c r="D362" i="19"/>
  <c r="K1345" i="19"/>
  <c r="K1366" i="19" s="1"/>
  <c r="K1679" i="19"/>
  <c r="K1684" i="19" s="1"/>
  <c r="K528" i="19"/>
  <c r="K534" i="19" s="1"/>
  <c r="K2078" i="19"/>
  <c r="K2019" i="19"/>
  <c r="G56" i="19"/>
  <c r="K229" i="19"/>
  <c r="H229" i="19"/>
  <c r="H235" i="19" s="1"/>
  <c r="H399" i="12" s="1"/>
  <c r="K385" i="19"/>
  <c r="K1498" i="19"/>
  <c r="K1907" i="19"/>
  <c r="H1907" i="19"/>
  <c r="G749" i="19"/>
  <c r="K749" i="19"/>
  <c r="K356" i="19"/>
  <c r="D325" i="19"/>
  <c r="G385" i="19"/>
  <c r="G389" i="19"/>
  <c r="G1345" i="19"/>
  <c r="G1366" i="19" s="1"/>
  <c r="K665" i="19"/>
  <c r="K685" i="19" s="1"/>
  <c r="G1682" i="19"/>
  <c r="G665" i="19"/>
  <c r="G685" i="19" s="1"/>
  <c r="E27" i="31"/>
  <c r="I1137" i="12" l="1"/>
  <c r="I1136" i="12" s="1"/>
  <c r="G1505" i="19"/>
  <c r="H497" i="12"/>
  <c r="H127" i="19"/>
  <c r="K510" i="19"/>
  <c r="I58" i="19"/>
  <c r="G2092" i="19"/>
  <c r="I1810" i="12"/>
  <c r="H1024" i="12"/>
  <c r="H2590" i="12"/>
  <c r="H2589" i="12" s="1"/>
  <c r="I2592" i="12"/>
  <c r="I1813" i="12"/>
  <c r="H1812" i="12"/>
  <c r="I528" i="12"/>
  <c r="H527" i="12"/>
  <c r="H526" i="12" s="1"/>
  <c r="H1636" i="12"/>
  <c r="H1635" i="12" s="1"/>
  <c r="I1637" i="12"/>
  <c r="I529" i="12"/>
  <c r="H1137" i="12"/>
  <c r="H1136" i="12" s="1"/>
  <c r="H1134" i="12" s="1"/>
  <c r="I1134" i="12" s="1"/>
  <c r="I571" i="12"/>
  <c r="I1814" i="12"/>
  <c r="I1638" i="12"/>
  <c r="I403" i="12"/>
  <c r="I869" i="12"/>
  <c r="K868" i="12"/>
  <c r="K867" i="12" s="1"/>
  <c r="K864" i="12" s="1"/>
  <c r="J1909" i="19"/>
  <c r="I2264" i="12"/>
  <c r="I2263" i="12"/>
  <c r="H2262" i="12"/>
  <c r="I2260" i="12"/>
  <c r="H2029" i="19"/>
  <c r="H2587" i="12" s="1"/>
  <c r="K2092" i="19"/>
  <c r="J58" i="19"/>
  <c r="K58" i="19"/>
  <c r="G1407" i="19"/>
  <c r="G1409" i="19" s="1"/>
  <c r="K1407" i="19"/>
  <c r="D1407" i="19"/>
  <c r="D1409" i="19" s="1"/>
  <c r="K391" i="19"/>
  <c r="J1992" i="19"/>
  <c r="H2412" i="12" s="1"/>
  <c r="I510" i="19"/>
  <c r="J1505" i="19"/>
  <c r="I2028" i="12" s="1"/>
  <c r="I2027" i="12" s="1"/>
  <c r="J391" i="19"/>
  <c r="H570" i="12" s="1"/>
  <c r="K127" i="19"/>
  <c r="G2029" i="19"/>
  <c r="G534" i="19"/>
  <c r="I127" i="19"/>
  <c r="H391" i="19"/>
  <c r="H567" i="12" s="1"/>
  <c r="H510" i="19"/>
  <c r="I235" i="19"/>
  <c r="H404" i="12" s="1"/>
  <c r="G127" i="19"/>
  <c r="J510" i="19"/>
  <c r="J127" i="19"/>
  <c r="H1909" i="19"/>
  <c r="H362" i="19"/>
  <c r="H525" i="12" s="1"/>
  <c r="J2029" i="19"/>
  <c r="I1992" i="19"/>
  <c r="H2413" i="12" s="1"/>
  <c r="H58" i="19"/>
  <c r="I2177" i="19"/>
  <c r="H1180" i="19"/>
  <c r="H1731" i="12" s="1"/>
  <c r="H1992" i="19"/>
  <c r="H1633" i="12"/>
  <c r="H1505" i="19"/>
  <c r="I2023" i="12" s="1"/>
  <c r="G362" i="19"/>
  <c r="I1180" i="19"/>
  <c r="H1735" i="12" s="1"/>
  <c r="G325" i="19"/>
  <c r="J1180" i="19"/>
  <c r="H1734" i="12" s="1"/>
  <c r="H2177" i="19"/>
  <c r="K1505" i="19"/>
  <c r="K362" i="19"/>
  <c r="G1684" i="19"/>
  <c r="K2029" i="19"/>
  <c r="G1992" i="19"/>
  <c r="G1909" i="19"/>
  <c r="G1180" i="19"/>
  <c r="K2177" i="19"/>
  <c r="K235" i="19"/>
  <c r="K1992" i="19"/>
  <c r="K1180" i="19"/>
  <c r="G391" i="19"/>
  <c r="G235" i="19"/>
  <c r="G58" i="19"/>
  <c r="J2177" i="19"/>
  <c r="G2177" i="19"/>
  <c r="G510" i="19"/>
  <c r="K1909" i="19"/>
  <c r="E11" i="31"/>
  <c r="I2408" i="12" l="1"/>
  <c r="I2413" i="12"/>
  <c r="I2412" i="12"/>
  <c r="H2411" i="12"/>
  <c r="H2410" i="12" s="1"/>
  <c r="H2407" i="12" s="1"/>
  <c r="I404" i="12"/>
  <c r="H496" i="12"/>
  <c r="H494" i="12"/>
  <c r="H514" i="12" s="1"/>
  <c r="H1872" i="12"/>
  <c r="K1409" i="19"/>
  <c r="I1731" i="12"/>
  <c r="I567" i="12"/>
  <c r="I1735" i="12"/>
  <c r="I1633" i="12"/>
  <c r="I525" i="12"/>
  <c r="H1632" i="12"/>
  <c r="H524" i="12"/>
  <c r="H1811" i="12"/>
  <c r="H1809" i="12" s="1"/>
  <c r="H1023" i="12"/>
  <c r="H1021" i="12" s="1"/>
  <c r="I1636" i="12"/>
  <c r="I1635" i="12" s="1"/>
  <c r="I2590" i="12"/>
  <c r="I2589" i="12" s="1"/>
  <c r="I1734" i="12"/>
  <c r="H1733" i="12"/>
  <c r="I570" i="12"/>
  <c r="H569" i="12"/>
  <c r="H568" i="12" s="1"/>
  <c r="H566" i="12" s="1"/>
  <c r="I2587" i="12"/>
  <c r="H2586" i="12"/>
  <c r="H916" i="12"/>
  <c r="K863" i="12"/>
  <c r="I1812" i="12"/>
  <c r="I1811" i="12" s="1"/>
  <c r="I1809" i="12" s="1"/>
  <c r="I2022" i="12"/>
  <c r="I2026" i="12"/>
  <c r="I868" i="12"/>
  <c r="I867" i="12" s="1"/>
  <c r="I864" i="12" s="1"/>
  <c r="H402" i="12"/>
  <c r="H1133" i="12"/>
  <c r="H1169" i="12"/>
  <c r="H1171" i="12" s="1"/>
  <c r="I527" i="12"/>
  <c r="I526" i="12" s="1"/>
  <c r="H2261" i="12"/>
  <c r="H2259" i="12" s="1"/>
  <c r="I2262" i="12"/>
  <c r="I2261" i="12" s="1"/>
  <c r="I2259" i="12" s="1"/>
  <c r="I1407" i="19"/>
  <c r="I1409" i="19" s="1"/>
  <c r="J1407" i="19"/>
  <c r="J1409" i="19" s="1"/>
  <c r="H1407" i="19"/>
  <c r="H1409" i="19" s="1"/>
  <c r="B13" i="31"/>
  <c r="E13" i="31"/>
  <c r="E12" i="31"/>
  <c r="H1942" i="12" l="1"/>
  <c r="I1872" i="12"/>
  <c r="H2406" i="12"/>
  <c r="H2501" i="12"/>
  <c r="I2411" i="12"/>
  <c r="I2410" i="12" s="1"/>
  <c r="I2407" i="12" s="1"/>
  <c r="I402" i="12"/>
  <c r="I401" i="12" s="1"/>
  <c r="I398" i="12" s="1"/>
  <c r="I480" i="12" s="1"/>
  <c r="I484" i="12" s="1"/>
  <c r="H517" i="12"/>
  <c r="H1945" i="12"/>
  <c r="I1632" i="12"/>
  <c r="I1719" i="12" s="1"/>
  <c r="I1723" i="12" s="1"/>
  <c r="I2095" i="12"/>
  <c r="I2099" i="12" s="1"/>
  <c r="I2021" i="12"/>
  <c r="I569" i="12"/>
  <c r="I568" i="12" s="1"/>
  <c r="I566" i="12" s="1"/>
  <c r="I913" i="12"/>
  <c r="I916" i="12" s="1"/>
  <c r="I863" i="12"/>
  <c r="I1808" i="12"/>
  <c r="I1862" i="12"/>
  <c r="I1865" i="12" s="1"/>
  <c r="H1862" i="12"/>
  <c r="H1865" i="12" s="1"/>
  <c r="H1808" i="12"/>
  <c r="I397" i="12"/>
  <c r="H1732" i="12"/>
  <c r="H1730" i="12" s="1"/>
  <c r="I2586" i="12"/>
  <c r="H1020" i="12"/>
  <c r="H1073" i="12"/>
  <c r="H1077" i="12" s="1"/>
  <c r="H557" i="12"/>
  <c r="H523" i="12"/>
  <c r="H2585" i="12"/>
  <c r="I1133" i="12"/>
  <c r="I1169" i="12"/>
  <c r="I1171" i="12" s="1"/>
  <c r="H401" i="12"/>
  <c r="H398" i="12"/>
  <c r="H313" i="12"/>
  <c r="H592" i="12"/>
  <c r="H565" i="12"/>
  <c r="I1733" i="12"/>
  <c r="I1732" i="12" s="1"/>
  <c r="I1730" i="12" s="1"/>
  <c r="H1719" i="12"/>
  <c r="H1723" i="12" s="1"/>
  <c r="H1631" i="12"/>
  <c r="I524" i="12"/>
  <c r="I2324" i="12"/>
  <c r="I2327" i="12" s="1"/>
  <c r="I2258" i="12"/>
  <c r="H2258" i="12"/>
  <c r="H2324" i="12"/>
  <c r="B3" i="31"/>
  <c r="I2406" i="12" l="1"/>
  <c r="I2501" i="12"/>
  <c r="H560" i="12"/>
  <c r="I523" i="12"/>
  <c r="I557" i="12"/>
  <c r="I560" i="12" s="1"/>
  <c r="I1631" i="12"/>
  <c r="H1729" i="12"/>
  <c r="H1798" i="12"/>
  <c r="I565" i="12"/>
  <c r="I592" i="12"/>
  <c r="I596" i="12" s="1"/>
  <c r="H596" i="12"/>
  <c r="I1729" i="12"/>
  <c r="I1798" i="12"/>
  <c r="I1802" i="12" s="1"/>
  <c r="B10" i="31"/>
  <c r="H2631" i="12"/>
  <c r="H397" i="12"/>
  <c r="H480" i="12"/>
  <c r="I2585" i="12"/>
  <c r="I2631" i="12"/>
  <c r="I313" i="12"/>
  <c r="H2327" i="12"/>
  <c r="B34" i="31"/>
  <c r="B11" i="31"/>
  <c r="B8" i="31" l="1"/>
  <c r="H484" i="12"/>
  <c r="H1802" i="12"/>
  <c r="B31" i="31"/>
  <c r="B40" i="31" l="1"/>
  <c r="E40" i="31" l="1"/>
  <c r="D40" i="31" l="1"/>
</calcChain>
</file>

<file path=xl/sharedStrings.xml><?xml version="1.0" encoding="utf-8"?>
<sst xmlns="http://schemas.openxmlformats.org/spreadsheetml/2006/main" count="6384" uniqueCount="1112">
  <si>
    <t>BAYELSA STATE GOVERNMENT OF NIGERIA</t>
  </si>
  <si>
    <t>Sub-Total</t>
  </si>
  <si>
    <t>TOTAL</t>
  </si>
  <si>
    <t>PERSONNEL COST</t>
  </si>
  <si>
    <t>OVERHEAD COST</t>
  </si>
  <si>
    <t>ECONOMIC CODE</t>
  </si>
  <si>
    <t xml:space="preserve">DESCRIPTION </t>
  </si>
  <si>
    <t>REVENUE</t>
  </si>
  <si>
    <t>INDEPENDENT REVENUE</t>
  </si>
  <si>
    <t>TAX REVENUE</t>
  </si>
  <si>
    <t>PERSONAL TAXES</t>
  </si>
  <si>
    <t xml:space="preserve">PERSONAL TAXES </t>
  </si>
  <si>
    <t>COPORATE TAXES</t>
  </si>
  <si>
    <t>NON-TAX REVENUE</t>
  </si>
  <si>
    <t>LICENCES - GENERAL</t>
  </si>
  <si>
    <t>REGISTATION OF VOLUNTARY ORGANIZATIONS</t>
  </si>
  <si>
    <t>HAWKER'S PERMITS</t>
  </si>
  <si>
    <t>PATENT MEDICINE &amp; DRUG STORES LICENSES</t>
  </si>
  <si>
    <t>HEALTH FACILITIES LICENSES</t>
  </si>
  <si>
    <t>FEES - GENERAL</t>
  </si>
  <si>
    <t>ACCREDITATION FEES</t>
  </si>
  <si>
    <t>BUSINESS/TRADE OPERATING FEES</t>
  </si>
  <si>
    <t>SCHOOL/ TUITION/ EXAMINATION FEES</t>
  </si>
  <si>
    <t>APPLICATIONS FEES</t>
  </si>
  <si>
    <t>PARKING FEES</t>
  </si>
  <si>
    <t>FINES - GENERAL</t>
  </si>
  <si>
    <t xml:space="preserve"> FINES/PENALTIES</t>
  </si>
  <si>
    <t>SALES - GENERAL</t>
  </si>
  <si>
    <t>SALES OF BILLS OF ENTRIES/APPLICATION FORMS</t>
  </si>
  <si>
    <t>RENT ON GOVERNMENT BUILDINGS - GENERAL</t>
  </si>
  <si>
    <t>RENT ON GOVT BUILDINGS</t>
  </si>
  <si>
    <t>RENT ON LAND &amp; OTHERS - GENERAL</t>
  </si>
  <si>
    <t>RENTS ON GOVT. PROPERTIES</t>
  </si>
  <si>
    <t>RE-IMBURSEMENT GENERAL</t>
  </si>
  <si>
    <t>AUDIT FEES</t>
  </si>
  <si>
    <t>CAPITAL DEVELOPMENTFUND (CDF) RECEIPTS</t>
  </si>
  <si>
    <t>TRANSFER FROM CONSOLIDATED REVENUE FUND TO CDF</t>
  </si>
  <si>
    <t>OTHER CAPITAL RECEIPTS</t>
  </si>
  <si>
    <t>TRANSFER FROM CRF TO CDF</t>
  </si>
  <si>
    <t>OTHER CAPITAL RECEIPTS TO CDF</t>
  </si>
  <si>
    <t>SALE OF FIXED ASSETS</t>
  </si>
  <si>
    <t>LOANS/ BORROWINGS RECEIPT</t>
  </si>
  <si>
    <t>DOMESTIC LOANS/ BORROWINGS RECEIPT</t>
  </si>
  <si>
    <t>DOMESTIC LOANS/ BORROWINGS FROM FINANCIAL INSTITUTIONS</t>
  </si>
  <si>
    <t>DOMESTIC LOANS/ BORROWINGS FROM OTHER GOVERNMENT ENTITIES</t>
  </si>
  <si>
    <t>DOMESTIC LOANS/ BORROWINGS FROM OTHER  ENTITIES/ ORGANISATIONS</t>
  </si>
  <si>
    <t>INTERNATIONAL LOANS/ BORROWINGS RECEIPT</t>
  </si>
  <si>
    <t>INTERNATIONAL LOANS/ BORROWINGS FROM FINANCIAL INSTITUTIONS</t>
  </si>
  <si>
    <t>INTERNATIONAL LOANS/ BORROWINGS FROM OTHER GOVERNMENT ENTITIES</t>
  </si>
  <si>
    <t>INTERNATIONAL LOANS/ BORROWINGS FROM OTHER  ENTITIES/ ORGANISATIONS</t>
  </si>
  <si>
    <t>DEBT FORGIVENESS</t>
  </si>
  <si>
    <t>FOREIGN DEBT FORGIVENESS</t>
  </si>
  <si>
    <t>DOMESTIC DEBT FORGIVENESS</t>
  </si>
  <si>
    <t>GAIN ON DISPOSAL OF ASSET</t>
  </si>
  <si>
    <t>GAIN ON DISPOSAL OF ASSET - PPE</t>
  </si>
  <si>
    <t>GAIN ON DISPOSAL OF ASSET - INVESTMENT PROPERTY</t>
  </si>
  <si>
    <t>MINORITY INTEREST SHARE OF SURPLUS</t>
  </si>
  <si>
    <t>EXTRAORDINARY ITEMS</t>
  </si>
  <si>
    <t>UNSPECIFIED REVENUE</t>
  </si>
  <si>
    <t xml:space="preserve"> EXPENDITURES</t>
  </si>
  <si>
    <t>SALARY</t>
  </si>
  <si>
    <t>OVER TIME PAYMENTS</t>
  </si>
  <si>
    <t>CONSOLIDATED REVENUE FUND CHARGE- SALARIES</t>
  </si>
  <si>
    <t>ALLOWANCES AND SOCIAL CONTRIBUTIONS</t>
  </si>
  <si>
    <t>ALLOWANCES</t>
  </si>
  <si>
    <t>NON REGULAR ALLOWANCES</t>
  </si>
  <si>
    <t>Medical Allowances</t>
  </si>
  <si>
    <t>SOCIAL CONTRIBUTIONS</t>
  </si>
  <si>
    <t>NHIS CONTRIBUTION</t>
  </si>
  <si>
    <t>CONTRIBUTORY PENSION</t>
  </si>
  <si>
    <t>HOUSING FUND CONTRIBUTION</t>
  </si>
  <si>
    <t>OTHER RECURRENT COSTS</t>
  </si>
  <si>
    <t>SOCIAL BENEFITS</t>
  </si>
  <si>
    <t>GRATUITY</t>
  </si>
  <si>
    <t>PENSION</t>
  </si>
  <si>
    <t>DEATH BENEFITS</t>
  </si>
  <si>
    <t>TRAVEL &amp; TRANSPORT -GENERAL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</si>
  <si>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</si>
  <si>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</si>
  <si>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</si>
  <si>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</si>
  <si>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-GENERAL</t>
  </si>
  <si>
    <t>ELECTRICITY CHARGES</t>
  </si>
  <si>
    <t>TELEPHONE CHARGES</t>
  </si>
  <si>
    <t>INTERNET ACCESS CHARGES</t>
  </si>
  <si>
    <t>SATELLITE BROADCASTING ACCESS CHARGES</t>
  </si>
  <si>
    <t>WATER RATES</t>
  </si>
  <si>
    <t>SEWERAGE CHARGES</t>
  </si>
  <si>
    <t xml:space="preserve">SOFTWARE CHARGES/ LICENSE RENEWAL </t>
  </si>
  <si>
    <t>MATERIALS &amp;SUPPLIES -GENERAL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</si>
  <si>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</si>
  <si>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</si>
  <si>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</si>
  <si>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</si>
  <si>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</si>
  <si>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</si>
  <si>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</si>
  <si>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</si>
  <si>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</si>
  <si>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</si>
  <si>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</si>
  <si>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MAINTENANCE SERVICES -GENERAL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</si>
  <si>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</si>
  <si>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</si>
  <si>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</si>
  <si>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</si>
  <si>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</si>
  <si>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</si>
  <si>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SEA BOATS</t>
  </si>
  <si>
    <t>MAINTENANCE OF STREET LIGHTINGS</t>
  </si>
  <si>
    <t>MAINTENANCE OF COMMUNICATION EQUIPMENTS</t>
  </si>
  <si>
    <t>MAINTENANCE OF MARKETS/PUBLIC PLACES</t>
  </si>
  <si>
    <t>MINOR ROAD MAINTENANCE</t>
  </si>
  <si>
    <t>TRAINING -GENERAL</t>
  </si>
  <si>
    <t xml:space="preserve">LOCAL TRAINING </t>
  </si>
  <si>
    <t xml:space="preserve">INTERNATIONAL  TRAINING </t>
  </si>
  <si>
    <t>OTHER SERVICES -GENERAL</t>
  </si>
  <si>
    <t>SECURITY SERVICES</t>
  </si>
  <si>
    <t>OFFICE RENT</t>
  </si>
  <si>
    <t>RESIDENTIAL RENT</t>
  </si>
  <si>
    <t>SECURITY VOTE (INCLUDING OPERATIONS)</t>
  </si>
  <si>
    <t>CLEANING &amp; FUMIGATION SERVICES</t>
  </si>
  <si>
    <t>CONSULTING &amp; PROFESSIONAL SERVICES -GENERAL</t>
  </si>
  <si>
    <t>FINANCIAL CONSULTING</t>
  </si>
  <si>
    <t>INFORMATION TECHNOLOGY CONSULTING</t>
  </si>
  <si>
    <t>LEGAL SERVICES</t>
  </si>
  <si>
    <t>ARCHITECTURAL SERVICES</t>
  </si>
  <si>
    <t>AGRICULTURAL CONSULTING</t>
  </si>
  <si>
    <t>MEDICAL CONSULTING</t>
  </si>
  <si>
    <t>FUEL &amp; LUBRICANTS -GENERAL</t>
  </si>
  <si>
    <t>MOTOR VEHICLE  FUEL COST</t>
  </si>
  <si>
    <t>OTHER TRANSPORT EQUIPMENT FUEL COST</t>
  </si>
  <si>
    <t>PLANT / GENERATOR FUEL COST</t>
  </si>
  <si>
    <t>SEA BOAT FUEL COST</t>
  </si>
  <si>
    <t>FINANCIAL CHARGES -GENERAL</t>
  </si>
  <si>
    <t>BANK CHARGES (OTHER THAN INTEREST)</t>
  </si>
  <si>
    <t>INSURANCE PREMIUM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</si>
  <si>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</si>
  <si>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</si>
  <si>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</si>
  <si>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</si>
  <si>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</si>
  <si>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</si>
  <si>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</si>
  <si>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</si>
  <si>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SPORTING ACTIVITIES</t>
  </si>
  <si>
    <t>DIRECT TEACHING &amp; LABORATORY COST</t>
  </si>
  <si>
    <t>MEDICAL EXPENSES-INTERNATIONAL</t>
  </si>
  <si>
    <t>FOREIGN SCHOLARSHIP SCHEME</t>
  </si>
  <si>
    <t>SPECIAL DAYS/CELEBRATIONS</t>
  </si>
  <si>
    <t>GRANTS AND CONTRIBUTIONS GENERAL</t>
  </si>
  <si>
    <t>LOCAL GRANTS AND CONTRIBUTIONS</t>
  </si>
  <si>
    <t>GRANTS TO COMMUNITIES/NGOs</t>
  </si>
  <si>
    <t xml:space="preserve"> </t>
  </si>
  <si>
    <t>CAPITAL EXPENDITURE</t>
  </si>
  <si>
    <t>FIXED ASSETS PURCHASED</t>
  </si>
  <si>
    <t>PURCHASE OF FIXED ASSETS - GENERAL</t>
  </si>
  <si>
    <t>PURCHASE OF MOTOR VEHICLES</t>
  </si>
  <si>
    <t>PURCHASE OF TRUCKS</t>
  </si>
  <si>
    <t>PURCHASE OF BUSES</t>
  </si>
  <si>
    <t>PURCHASE OF SEA BOATS</t>
  </si>
  <si>
    <t xml:space="preserve">PURCHASE OF OFFICE FURNITURE AND FITTINGS </t>
  </si>
  <si>
    <t>PURCHASE OF COMPUTERS</t>
  </si>
  <si>
    <t>PURCHASE OF COMPUTER PRINTERS</t>
  </si>
  <si>
    <t>PURCHASE OF PHOTOCOPYING MACHINES</t>
  </si>
  <si>
    <t>PURCHASE OF TYPEWRITERS</t>
  </si>
  <si>
    <t>PURCHASE OF SHREDDING MACHINES</t>
  </si>
  <si>
    <t>PURCHASE OF SCANNERS</t>
  </si>
  <si>
    <t>PURCHASE OF POWER GENERATING SET</t>
  </si>
  <si>
    <t>PURCHASE OFCANTEEN / KITCHEN EQUIPMENT</t>
  </si>
  <si>
    <t>PURCHASE OF HEALTH / MEDICAL EQUIPMENT</t>
  </si>
  <si>
    <t>PURCHASE OF FIRE FIGHTING EQUIPMENT</t>
  </si>
  <si>
    <t>PURCHASE OF TEACHING / LEARNING AID EQUIPMENT</t>
  </si>
  <si>
    <t>PURCHASE OF LIBRARY BOOKS &amp; EQUIPMENT</t>
  </si>
  <si>
    <t>PURCHASE OF SPORTING / GAMING EQUIPMENT</t>
  </si>
  <si>
    <t>PURCHASE OF SECURITY EQUIPMENT</t>
  </si>
  <si>
    <t>PURCHASE OF RECREATIONAL FACILITIES</t>
  </si>
  <si>
    <t>PURCHASES OF SURVEYING EQUIPMENT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</si>
  <si>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</si>
  <si>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</si>
  <si>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</si>
  <si>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</si>
  <si>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WATER FACILITIES</t>
  </si>
  <si>
    <t>CONSTRUCTION / PROVISION OF HOSPITALS / HEALTH CENTRES</t>
  </si>
  <si>
    <t>CONSTRUCTION / PROVISION OF PUBLIC SCHOOLS</t>
  </si>
  <si>
    <t>CONSTRUCTION / PROVISION OF FIRE FIGHTING STATIONS</t>
  </si>
  <si>
    <t>CONSTRUCTION / PROVISION OF LIBRARIES</t>
  </si>
  <si>
    <t>CONSTRUCTION / PROVISION OF SPORTING FACILITIES</t>
  </si>
  <si>
    <t>CONSTRUCTION / PROVISION OF ROADS</t>
  </si>
  <si>
    <t>CONSTRUCTION / PROVISION OF WATER-WAYS</t>
  </si>
  <si>
    <t>CONSTRUCTION / PROVISION OF INFRASTRUCTURE</t>
  </si>
  <si>
    <t>CONSTRUCTION / PROVISION OF RECREATIONAL FACILITIES</t>
  </si>
  <si>
    <t>CONSTRUCTION OF POWER GENERATING PLANTS</t>
  </si>
  <si>
    <t>CONSTRUCTION/PROVISION OF CEMETERIES</t>
  </si>
  <si>
    <t>CONSTRUCTION OF ICT INFRASTRUCTURES</t>
  </si>
  <si>
    <t>REHABILITATION / REPAIRS</t>
  </si>
  <si>
    <t>REHABILITATION / REPAIRS OF FIXED ASSETS - GENERAL</t>
  </si>
  <si>
    <t>REHABILITATION / REPAIRS OF RESIDENTIAL BUILDING</t>
  </si>
  <si>
    <t>REHABILITATION / REPAIRS - ELECTRICITY</t>
  </si>
  <si>
    <t>REHABILITATION / REPAIRS - HOUSING</t>
  </si>
  <si>
    <t>REHABILITATION / REPAIRS - WATER FACILITIES</t>
  </si>
  <si>
    <t>REHABILITATION / REPAIRS - HOSPITAL / HEALTH CENTRES</t>
  </si>
  <si>
    <t>REHABILITATION / REPAIRS - PUBLIC SCHOOLS</t>
  </si>
  <si>
    <t>REHABILITATION / REPAIRS - FIRE FIGHTING STATIONS</t>
  </si>
  <si>
    <t>REHABILITATION / REPAIRS - LIBRARIES</t>
  </si>
  <si>
    <t>REHABILITATION / REPAIRS - ROADS</t>
  </si>
  <si>
    <t>REHABILITATION / REPAIRS - WATER-WAY</t>
  </si>
  <si>
    <t>REHABILITATION / REPAIRS - RECREATIONAL FACILITIES</t>
  </si>
  <si>
    <t>REHABILITATION / REPAIRS OF OFFICE BUILDINGS</t>
  </si>
  <si>
    <t>REHABILITATION/REPAIRS- TRAFFIC /STREET LIGHTS</t>
  </si>
  <si>
    <t>REHABILITATION/REPAIRS- POWER GENERATING PLANTS</t>
  </si>
  <si>
    <t>REHABILITATION/REPAIRS- ICT INFRASTRUCTURES</t>
  </si>
  <si>
    <t>PRESERVATION OF THE ENVIRONMENT</t>
  </si>
  <si>
    <t>TREE PLANTING</t>
  </si>
  <si>
    <t>EROSION  &amp; FLOOD CONTROL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</si>
  <si>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</si>
  <si>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</si>
  <si>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</si>
  <si>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</si>
  <si>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</si>
  <si>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</si>
  <si>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MARGIN FOR INCREASES IN COSTS</t>
  </si>
  <si>
    <t>MDA      SUMMARY</t>
  </si>
  <si>
    <t>CRFC</t>
  </si>
  <si>
    <t>ANNUAL BUDGET EXPENSES AND ADMINISTRATION</t>
  </si>
  <si>
    <t>GOVERNMENT OF BAYELSA STATE OF NIGERIA</t>
  </si>
  <si>
    <t>RECURRENT EXPENDITURE</t>
  </si>
  <si>
    <t>PERSONNEL COST SUMMARY</t>
  </si>
  <si>
    <t>Grade 
Level</t>
  </si>
  <si>
    <t>Basic Salaries per grade</t>
  </si>
  <si>
    <t xml:space="preserve">Allowances per grade </t>
  </si>
  <si>
    <t>Other Allowances</t>
  </si>
  <si>
    <t>Total Personnel Costs per grade</t>
  </si>
  <si>
    <t>Total Basic Salary</t>
  </si>
  <si>
    <t>Total Other Allowances</t>
  </si>
  <si>
    <t>N</t>
  </si>
  <si>
    <t>01/3</t>
  </si>
  <si>
    <t>01/15</t>
  </si>
  <si>
    <t>02/2</t>
  </si>
  <si>
    <t>02/3</t>
  </si>
  <si>
    <t>02/4</t>
  </si>
  <si>
    <t>02/5</t>
  </si>
  <si>
    <t>02/7</t>
  </si>
  <si>
    <t>02/8</t>
  </si>
  <si>
    <t>02/10</t>
  </si>
  <si>
    <t>02/11</t>
  </si>
  <si>
    <t>02/12</t>
  </si>
  <si>
    <t>02/13</t>
  </si>
  <si>
    <t>02/14</t>
  </si>
  <si>
    <t>02/15</t>
  </si>
  <si>
    <t>03/1</t>
  </si>
  <si>
    <t>03/2</t>
  </si>
  <si>
    <t>03/3</t>
  </si>
  <si>
    <t>03/4</t>
  </si>
  <si>
    <t>03/5</t>
  </si>
  <si>
    <t>03/6</t>
  </si>
  <si>
    <t>03/7</t>
  </si>
  <si>
    <t>03/8</t>
  </si>
  <si>
    <t>03/9</t>
  </si>
  <si>
    <t>3/10</t>
  </si>
  <si>
    <t>3/11</t>
  </si>
  <si>
    <t>3/12</t>
  </si>
  <si>
    <t>3/13</t>
  </si>
  <si>
    <t>3/14</t>
  </si>
  <si>
    <t>3/15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</si>
  <si>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</si>
  <si>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</si>
  <si>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</si>
  <si>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</si>
  <si>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</si>
  <si>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</si>
  <si>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</si>
  <si>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</si>
  <si>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</si>
  <si>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</si>
  <si>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</si>
  <si>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</si>
  <si>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</si>
  <si>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</si>
  <si>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</si>
  <si>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</si>
  <si>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</si>
  <si>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</si>
  <si>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</si>
  <si>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</si>
  <si>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</si>
  <si>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</si>
  <si>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</si>
  <si>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</si>
  <si>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</si>
  <si>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</si>
  <si>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</si>
  <si>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</si>
  <si>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</si>
  <si>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</si>
  <si>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</si>
  <si>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</si>
  <si>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</si>
  <si>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</si>
  <si>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</si>
  <si>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</si>
  <si>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</si>
  <si>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</si>
  <si>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</si>
  <si>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</si>
  <si>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</si>
  <si>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</si>
  <si>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</si>
  <si>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</si>
  <si>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</si>
  <si>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</si>
  <si>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</si>
  <si>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</si>
  <si>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</si>
  <si>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</si>
  <si>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</si>
  <si>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</si>
  <si>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</si>
  <si>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</si>
  <si>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</si>
  <si>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</si>
  <si>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</si>
  <si>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</si>
  <si>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</si>
  <si>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</si>
  <si>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</si>
  <si>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</si>
  <si>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</si>
  <si>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</si>
  <si>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</si>
  <si>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</si>
  <si>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</si>
  <si>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</si>
  <si>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</si>
  <si>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</si>
  <si>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</si>
  <si>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</si>
  <si>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</si>
  <si>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</si>
  <si>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</si>
  <si>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</si>
  <si>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</si>
  <si>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</si>
  <si>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</si>
  <si>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</si>
  <si>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</si>
  <si>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</si>
  <si>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</si>
  <si>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</si>
  <si>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</si>
  <si>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</si>
  <si>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</si>
  <si>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</si>
  <si>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</si>
  <si>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</si>
  <si>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</si>
  <si>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</si>
  <si>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</si>
  <si>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</si>
  <si>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</si>
  <si>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</si>
  <si>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</si>
  <si>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</si>
  <si>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</si>
  <si>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</si>
  <si>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</si>
  <si>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</si>
  <si>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</si>
  <si>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10/15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</si>
  <si>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</si>
  <si>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</si>
  <si>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</si>
  <si>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</si>
  <si>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</si>
  <si>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</si>
  <si>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</si>
  <si>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</si>
  <si>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</si>
  <si>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</si>
  <si>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</si>
  <si>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13/1</t>
  </si>
  <si>
    <t>13/2</t>
  </si>
  <si>
    <t>13/3</t>
  </si>
  <si>
    <t>13/4</t>
  </si>
  <si>
    <t>13/05</t>
  </si>
  <si>
    <t>13/06</t>
  </si>
  <si>
    <t>13/07</t>
  </si>
  <si>
    <t>13/08</t>
  </si>
  <si>
    <t>13/09</t>
  </si>
  <si>
    <t>13/10</t>
  </si>
  <si>
    <t>13/11</t>
  </si>
  <si>
    <t>14/04</t>
  </si>
  <si>
    <t>14/05</t>
  </si>
  <si>
    <t>14/06</t>
  </si>
  <si>
    <t>14/07</t>
  </si>
  <si>
    <t>14/08</t>
  </si>
  <si>
    <t>14/09</t>
  </si>
  <si>
    <t>14/10</t>
  </si>
  <si>
    <t>14/11</t>
  </si>
  <si>
    <t>15/02</t>
  </si>
  <si>
    <t>15/03</t>
  </si>
  <si>
    <t>15/04</t>
  </si>
  <si>
    <t>15/5</t>
  </si>
  <si>
    <t>15/6</t>
  </si>
  <si>
    <t>15/7</t>
  </si>
  <si>
    <t>15/08</t>
  </si>
  <si>
    <t>15/09</t>
  </si>
  <si>
    <t>16/6</t>
  </si>
  <si>
    <t>16/7</t>
  </si>
  <si>
    <t>16/9</t>
  </si>
  <si>
    <t>17/1</t>
  </si>
  <si>
    <t>17/5</t>
  </si>
  <si>
    <t>17/7</t>
  </si>
  <si>
    <t>17/8</t>
  </si>
  <si>
    <t>17/9</t>
  </si>
  <si>
    <t>01-17</t>
  </si>
  <si>
    <t>Add. Others 1</t>
  </si>
  <si>
    <t>SSG</t>
  </si>
  <si>
    <t>(Plse Specify)2</t>
  </si>
  <si>
    <t>Commissioner</t>
  </si>
  <si>
    <t>PS</t>
  </si>
  <si>
    <t>SA</t>
  </si>
  <si>
    <t>SSA</t>
  </si>
  <si>
    <t>GM</t>
  </si>
  <si>
    <t>Chairman</t>
  </si>
  <si>
    <t>V. Chairman</t>
  </si>
  <si>
    <t>Ex. Secretary</t>
  </si>
  <si>
    <t>Members</t>
  </si>
  <si>
    <t>Total Personnel Costs</t>
  </si>
  <si>
    <t>15/9</t>
  </si>
  <si>
    <t>13/9</t>
  </si>
  <si>
    <t>11/2</t>
  </si>
  <si>
    <t>11/3</t>
  </si>
  <si>
    <t>11/4</t>
  </si>
  <si>
    <t>11/5</t>
  </si>
  <si>
    <t>11/6</t>
  </si>
  <si>
    <t>11/10</t>
  </si>
  <si>
    <t>14/9</t>
  </si>
  <si>
    <t>11/7</t>
  </si>
  <si>
    <t>11/8</t>
  </si>
  <si>
    <t>11/9</t>
  </si>
  <si>
    <t>11/11</t>
  </si>
  <si>
    <t>REGISTRAR</t>
  </si>
  <si>
    <t>BURSAR</t>
  </si>
  <si>
    <t>01-15</t>
  </si>
  <si>
    <t>CMD</t>
  </si>
  <si>
    <t>MED DOCTORS</t>
  </si>
  <si>
    <t>CONMESS 5/9</t>
  </si>
  <si>
    <t>PART-TIME</t>
  </si>
  <si>
    <t>CONMESS 7/9</t>
  </si>
  <si>
    <t>PROVOST</t>
  </si>
  <si>
    <t xml:space="preserve"> 2nd</t>
  </si>
  <si>
    <t xml:space="preserve"> 3rd</t>
  </si>
  <si>
    <t>ADMIN CODE 055100200100  BAYELSA STATE TRADITIONAL RULERS COUNCIL</t>
  </si>
  <si>
    <t>MEDICAL ALLOWANCE</t>
  </si>
  <si>
    <t>DESCRIPTION</t>
  </si>
  <si>
    <t xml:space="preserve">    ADMIN CODE 051700300100     BAYELS STATE UNIVERSAL BASIC EDUCATION BOARD</t>
  </si>
  <si>
    <t>ADMIN CODE  051700800100: BAYELSA STATE LIBRARY BOARD</t>
  </si>
  <si>
    <t>ADMIN CODE 051702100100: NIGER DELTA UNIVERSITY WILBERFORCE ISLAND</t>
  </si>
  <si>
    <t xml:space="preserve">ADMIN CODE 053500200100  : BAYELSA STATE PARKS AND GARDEN </t>
  </si>
  <si>
    <t>ADMIN CODE  053505500100 : BAYELSA STATE ENVIRONMENTAL SANITATION AUTHORITY</t>
  </si>
  <si>
    <t>ADMIN CODE 053905100100: BAYELSA STATE SPORTS COUNCIL</t>
  </si>
  <si>
    <t>ADMIN CODE    051701000100   : STATE AGENCY FOR MASS EDUCATION</t>
  </si>
  <si>
    <t>ADMIN CODE 052102600100      NIGER DELTA UNIVERSITY TEACHING HOSPITAL OKOLOBIRI</t>
  </si>
  <si>
    <t>ADMIN CODE 052110600100:         BAYELSA STATE COLLEGE OF HEALTH TECHNOLOGY</t>
  </si>
  <si>
    <t xml:space="preserve">     ADMIN CODE  055100100200        CRAFT DEVELOPMENT CENTER</t>
  </si>
  <si>
    <t>FUNCTIONAL CODE</t>
  </si>
  <si>
    <t>GEO CODE</t>
  </si>
  <si>
    <t xml:space="preserve">Medical Allowances per grade </t>
  </si>
  <si>
    <t>Total Medical Allowances</t>
  </si>
  <si>
    <t>ECONOMIC
CODE</t>
  </si>
  <si>
    <t>PERSONNEL COSTS</t>
  </si>
  <si>
    <t>OVERHEAD COSTS</t>
  </si>
  <si>
    <t>3/9</t>
  </si>
  <si>
    <t>MEDICAL ALLOWANCES</t>
  </si>
  <si>
    <t>LOCAL STUDENT FINANCING</t>
  </si>
  <si>
    <t>Total Medical Allowance</t>
  </si>
  <si>
    <t>13/6</t>
  </si>
  <si>
    <t>14/4</t>
  </si>
  <si>
    <t>14/5</t>
  </si>
  <si>
    <t>15/3</t>
  </si>
  <si>
    <t>15/4</t>
  </si>
  <si>
    <t>50610801</t>
  </si>
  <si>
    <t>ADMINISTRATIVE CODE:  051700100100                    MINISTRY OF EDUCATION</t>
  </si>
  <si>
    <t>ADMINISTRATIVE CODE: 051700300100                     UNIVERSAL BASIC EDUCATION BOARD</t>
  </si>
  <si>
    <t>ADMINISTRATIVE CODE: 051700800100                      LIBRARY BOARD</t>
  </si>
  <si>
    <t>ADMINISTRATIVE CODE:    051701000100                  STATE AGENCY FOR MASS EDUCATION</t>
  </si>
  <si>
    <t>ADMINISTRATIVE CODE:   051705600100                 BAYELSA STATE SCHOLARSHIP BOARD</t>
  </si>
  <si>
    <t>ADMINISTRATIVE CODE:   052100100100                   MINISTRY OF HEALTH</t>
  </si>
  <si>
    <t>ADMIN CODE:  052102600100           NIGER DELTA UNIVERSITY TEACHING HOSPITAL OKOLOBIRI</t>
  </si>
  <si>
    <t>ADMINISTRATIVE CODE:  052110200100                    HOSPITALS MANAGEMENT BOARD</t>
  </si>
  <si>
    <t>ADMINISTRATIVE CODE:  052110600100                    COLLEGE OF HEALTH TECHNOLOGY</t>
  </si>
  <si>
    <t>ADMINISTRATIVE CODE:    053500100100                  MINISTRY OF ENVIRONMENT</t>
  </si>
  <si>
    <t>ADMINISTRATIVE CODE:    053500200100                 PARKS AND GARDEN COMMITTEE</t>
  </si>
  <si>
    <t>ADMINISTRATIVE CODE:   053905100100      BAYELSA STATE SPORTS COUNCIL</t>
  </si>
  <si>
    <t>ADMINISTRATIVE CODE:   055100100100                   MINISTRY OF LOCAL GOVERNMENT ADMINISTRATION</t>
  </si>
  <si>
    <t>ADMINISTRATIVE CODE:   055100200100                   TRADITIONAL RULERS COUNCIL</t>
  </si>
  <si>
    <t>ADMINISTRATIVE CODE:  056400100100           MDA NAME  MINSTRY OF COMMUNITY DEVELOPMENT &amp; CHIFTAINCY AFFAIRS</t>
  </si>
  <si>
    <t>Chiefs</t>
  </si>
  <si>
    <t>1st Class</t>
  </si>
  <si>
    <t>PROGRAM CODE</t>
  </si>
  <si>
    <t>FUND CODE</t>
  </si>
  <si>
    <t>02101</t>
  </si>
  <si>
    <t>14/2</t>
  </si>
  <si>
    <t>O2101</t>
  </si>
  <si>
    <t>0 2101</t>
  </si>
  <si>
    <t>MDA SUMMARY</t>
  </si>
  <si>
    <t>000 60000030102</t>
  </si>
  <si>
    <t>000 30000020101</t>
  </si>
  <si>
    <t>SNR. ADJ LECTURER</t>
  </si>
  <si>
    <t>ADMIN CODE 053500100100 :    MINISTRY OF ENVIRONMENT</t>
  </si>
  <si>
    <t>00090000010109</t>
  </si>
  <si>
    <t>,02101</t>
  </si>
  <si>
    <t>00020000010101</t>
  </si>
  <si>
    <t>ADMINISTRATIVE CODE:  053505500100     ENVIRONMENTAL SANITATION AUTHORITY</t>
  </si>
  <si>
    <t>ADMINISTRATIVE CODE   051700100100  : MINISTRY OF EDUCATION</t>
  </si>
  <si>
    <t>PUBLICITY &amp; ADVERTISEMENT</t>
  </si>
  <si>
    <t>CONHESS</t>
  </si>
  <si>
    <t>02111</t>
  </si>
  <si>
    <t>GOVERNANCE AND INSTITUTIONAL REFORMS</t>
  </si>
  <si>
    <t>F</t>
  </si>
  <si>
    <t>SOFTWARE CHARGES/LICENSE RENEWAL</t>
  </si>
  <si>
    <t>PROG. CODE</t>
  </si>
  <si>
    <t xml:space="preserve">                                                                                                                                                                      </t>
  </si>
  <si>
    <t>NEWSPAPER</t>
  </si>
  <si>
    <t>PRINTING OF NON-SECURITY DOCUMENTS</t>
  </si>
  <si>
    <t>ADMIN CODE 051701900100  ISAAC JASPER BORO COLLEGE OF EDUCATION</t>
  </si>
  <si>
    <t>ADMIN CODE 051702100100  NIGER DELTA UNIVERSITY</t>
  </si>
  <si>
    <t>HONOURARIUM &amp; SITTING ALLOWANCE</t>
  </si>
  <si>
    <t>2017 APPROVED BUDGET</t>
  </si>
  <si>
    <t>Total Personnel Cost</t>
  </si>
  <si>
    <t>15/01</t>
  </si>
  <si>
    <t>Number of  Staff 2018</t>
  </si>
  <si>
    <t>Financial Provision
2018</t>
  </si>
  <si>
    <t>2018 APPROVED BUDGET</t>
  </si>
  <si>
    <t>CRECHE</t>
  </si>
  <si>
    <t>ADMIN CODE 053905300100: BAYELSA STATE SPORTS ACADEMY</t>
  </si>
  <si>
    <t>17/6</t>
  </si>
  <si>
    <t>ADMIN CODE 052100200100    BAYELSA HEALTH INSURANCE SCHEME</t>
  </si>
  <si>
    <t>17/3</t>
  </si>
  <si>
    <t>17/4</t>
  </si>
  <si>
    <t>CONMESS2/5</t>
  </si>
  <si>
    <t>14/02</t>
  </si>
  <si>
    <t>13/7</t>
  </si>
  <si>
    <t>16/3</t>
  </si>
  <si>
    <t>TOWN HALL MEETINGS</t>
  </si>
  <si>
    <t>16/1</t>
  </si>
  <si>
    <t>OTHER SERVICES - GENERAL</t>
  </si>
  <si>
    <t>FUEL &amp; LUBRICANTS - GENERAL</t>
  </si>
  <si>
    <t>MAINTENANCE SERVICES - GENERAL</t>
  </si>
  <si>
    <t>FINANCIAL CHARGES - GENERAL</t>
  </si>
  <si>
    <t>UNSPECIFIED REVENUE (CONTRIBUTIONS FROM CIVIL SERVANTS AND POLITICAL APPOINTEES TO THE SCHEME)</t>
  </si>
  <si>
    <t>EXTRAORDINARY ITEMS (CONTRIBUTIONS FROM CIVIL SERVANTS AND POLITICAL APPOINTEES TO THE SCHEME)</t>
  </si>
  <si>
    <t>SUBSCRIPYION TO PROFESSIONAL BODIES</t>
  </si>
  <si>
    <t>ADMINISTRATIVE CODE: 052100200100  BAYELSA  HEALTH INSURANCE SCHEME</t>
  </si>
  <si>
    <t>NURSING AND MIDWIFERY COUNCIL ACT</t>
  </si>
  <si>
    <t>ADMINISTRATIVE CODE 051705500100  SCIENCE AND TECHNOLOGY EDUCATION BOARD</t>
  </si>
  <si>
    <t xml:space="preserve">ADMIN CODE 052110200100      HOSPITALS MANAGEMENT BOARD </t>
  </si>
  <si>
    <t>2019 BUDGET PROPOSALS</t>
  </si>
  <si>
    <t>2020 BUDGET PROPOSALS</t>
  </si>
  <si>
    <t>ACTUAL REVENUE/EXPENDITURE UP TO OCTOBER 2018</t>
  </si>
  <si>
    <t>TRAVEL&amp; TRANSPORT - GENERAL</t>
  </si>
  <si>
    <t>TRAINING - GENERAL</t>
  </si>
  <si>
    <t>MATERIALS &amp; SUPPLIES - GENERAL</t>
  </si>
  <si>
    <t>ALLOWANCES AND SOCIAL CONTRIBUTION</t>
  </si>
  <si>
    <t>Number of  Staff 2019</t>
  </si>
  <si>
    <t>Financial Provision
2019</t>
  </si>
  <si>
    <t>BAYELSA STATE OF NIGERIA</t>
  </si>
  <si>
    <t>UTILITIES - GENERAL</t>
  </si>
  <si>
    <t>BAYELSA STATE</t>
  </si>
  <si>
    <t>ANNUAL BUDGET EXPENSES &amp; ADMINISTRATION</t>
  </si>
  <si>
    <t>FUNCTION CODE</t>
  </si>
  <si>
    <t>WEBSITE HOSTING AND DOMAIN NAME RENEWAL FEE</t>
  </si>
  <si>
    <t>CONSULTING &amp; PROFESSIONAL SERVICES - GENERAL</t>
  </si>
  <si>
    <t>SUMMIT/CONFERENCE HOSTING</t>
  </si>
  <si>
    <t>VIP HOSTING</t>
  </si>
  <si>
    <t>DIRECT TAX REVENUE</t>
  </si>
  <si>
    <t>16/5</t>
  </si>
  <si>
    <t>MAINTENANCE OF DUMP-SITES</t>
  </si>
  <si>
    <t>SEWAGE CHARGES</t>
  </si>
  <si>
    <t>BURIAL LOGISTICS</t>
  </si>
  <si>
    <t>14/03</t>
  </si>
  <si>
    <t>16/2</t>
  </si>
  <si>
    <t>16/4</t>
  </si>
  <si>
    <t>17/2</t>
  </si>
  <si>
    <t>OPERATION COST OF THE PROGRAMM</t>
  </si>
  <si>
    <t>MARRIAGE CEREMONY SUPPORT</t>
  </si>
  <si>
    <t>CHRISTMAS DECORATION</t>
  </si>
  <si>
    <t>PURCHASE OF OFFICE EQUIPMENT</t>
  </si>
  <si>
    <t>LAND RECLAMATION</t>
  </si>
  <si>
    <t>PRESERVATION OF THE ENVIRONMENT - GENERAL</t>
  </si>
  <si>
    <t>RECRUITMENT AND APPOINTMENT (SERVICE WIDE)</t>
  </si>
  <si>
    <t>7O160</t>
  </si>
  <si>
    <t>ADMINISTRATIVE CODE:  051400100100                   MINISTRY OF WOMEN AND CHILDREN AFFAIRS</t>
  </si>
  <si>
    <t>ADMINISTRATIVE CODE:                                        MDA NAME MINISTRY OF EMPOWERMENT AND SOCIAL DEVELOPMENT</t>
  </si>
  <si>
    <t>Personnel Costs
(Summary)</t>
  </si>
  <si>
    <t>000 60000030103</t>
  </si>
  <si>
    <t>000 30000020103</t>
  </si>
  <si>
    <t>000 30000020102</t>
  </si>
  <si>
    <t>000 60000030108</t>
  </si>
  <si>
    <t>MDA  SUMMARY</t>
  </si>
  <si>
    <t>PROGRAMME CODE</t>
  </si>
  <si>
    <t>GEOGRAPHICAL CODE</t>
  </si>
  <si>
    <t>OO0400000105</t>
  </si>
  <si>
    <t>OO0400000107</t>
  </si>
  <si>
    <t>OOO400000108</t>
  </si>
  <si>
    <t>OOO400000112</t>
  </si>
  <si>
    <t>OOO400000109</t>
  </si>
  <si>
    <t>OOO400000106</t>
  </si>
  <si>
    <t>OOO400000101</t>
  </si>
  <si>
    <t>OOO400000111</t>
  </si>
  <si>
    <t>MAINTENANCE OF AIRCRAFTS</t>
  </si>
  <si>
    <t>OOO400000105</t>
  </si>
  <si>
    <t>OOO400000107</t>
  </si>
  <si>
    <t>OOO400000104</t>
  </si>
  <si>
    <t>OOO40000030103</t>
  </si>
  <si>
    <t>OOO400000102</t>
  </si>
  <si>
    <t>OOO400000110</t>
  </si>
  <si>
    <t>OOO40000030104</t>
  </si>
  <si>
    <t>OOO40000030101</t>
  </si>
  <si>
    <t>ADMINISTRATIVE CODE:   052100300100                                      NAME OF MDA:    BAYELSA STATE PRIMARY HEALTH CARE BOARD</t>
  </si>
  <si>
    <t>ADMINISTRATIVE CODE:  052100300100                                        BAYELSA STATE PRIMARY HEALTH CARE BOARD</t>
  </si>
  <si>
    <t>ADMINISTRATIVE CODE: 051702619200                                  BAYELSA STATE INSTITUTE OF ENTRENEURSHIP &amp;VOCATIONAL TRAINING</t>
  </si>
  <si>
    <t>ADMINISTRATIVE CODE:   051702619200    : BAYELSA STATE INSTITUTE OF ENTERPRENEURSHIP AND VOCATIONAL TRAINING</t>
  </si>
  <si>
    <t>CONFLICT RESOLUTION</t>
  </si>
  <si>
    <t>70980</t>
  </si>
  <si>
    <t>RESEARCH &amp; DEVELOPMENT</t>
  </si>
  <si>
    <t>DISABILITY SUPPORT</t>
  </si>
  <si>
    <t>13/8</t>
  </si>
  <si>
    <t>PRIVATE SCHOOLS LICENSES</t>
  </si>
  <si>
    <t>00050000030303       00050000030305</t>
  </si>
  <si>
    <t>SUBSIDIES GENERAL (SUBVENTION TO PARASTATALS &amp; OTHER ENTITIES)</t>
  </si>
  <si>
    <t>SUBSIDY TO GOVERNMENT OWNED COMPANIES &amp; PARASTATALS</t>
  </si>
  <si>
    <t>SUBVENTION TO GOVERNMENT OWNED SCHOOLS</t>
  </si>
  <si>
    <t>00050000040124 00050000020270  00050000020252</t>
  </si>
  <si>
    <t>00050000040113</t>
  </si>
  <si>
    <t>00050000040113; 00050000040118; 00050000040108</t>
  </si>
  <si>
    <t>00050000010106; 00050000010210</t>
  </si>
  <si>
    <t>00050000020220; 00050000040109</t>
  </si>
  <si>
    <t>00050000030408; 00050000030610</t>
  </si>
  <si>
    <t xml:space="preserve"> 00050000020263</t>
  </si>
  <si>
    <t>00050000010200</t>
  </si>
  <si>
    <t>00050000020224</t>
  </si>
  <si>
    <t>00050000030801; 00050000030802</t>
  </si>
  <si>
    <t>00050000030106; 00050000030102; 00050000030106</t>
  </si>
  <si>
    <t>00050000020227; 00050000040203</t>
  </si>
  <si>
    <t>00050000040113 00050000040304 00050000020225</t>
  </si>
  <si>
    <t>00050000040102 00050000040101</t>
  </si>
  <si>
    <t>00050000040204</t>
  </si>
  <si>
    <t>5% OF IGR</t>
  </si>
  <si>
    <t>OTHER REVENUE</t>
  </si>
  <si>
    <t>GRANTS TO GOVERNMENT OWNED SCHOOLS - CURRENT</t>
  </si>
  <si>
    <t>040000010</t>
  </si>
  <si>
    <t>060000010</t>
  </si>
  <si>
    <t>050000020</t>
  </si>
  <si>
    <t>CONMESS2/3</t>
  </si>
  <si>
    <t>CONMESS3/3</t>
  </si>
  <si>
    <t>CONMESS5/3</t>
  </si>
  <si>
    <t>00040000010105</t>
  </si>
  <si>
    <t>0040000010102</t>
  </si>
  <si>
    <t>,0040000030102</t>
  </si>
  <si>
    <t>,00040000010105</t>
  </si>
  <si>
    <t>,00040000010107</t>
  </si>
  <si>
    <t>00040000030102</t>
  </si>
  <si>
    <t>00040000010102</t>
  </si>
  <si>
    <t>ADMINISTRATIVE CODE:    051706500100         NAME OF MDA: BAYELSA STATE EDUCATION DEVELOPMENT TRUST FUND</t>
  </si>
  <si>
    <t>ADMINISTRATIVE CODE: 051701400100                               NAME OF MDA: TEACHERS TRAINING, REGISTRATION AND CERTIFICATE BOARD</t>
  </si>
  <si>
    <t>GOVERNMENT STRATEGIC ACTIVITY</t>
  </si>
  <si>
    <t>14/01</t>
  </si>
  <si>
    <t>P/L</t>
  </si>
  <si>
    <t xml:space="preserve">CONHESS </t>
  </si>
  <si>
    <t>ADMINISTRATIVE CODE:  051701800100                    BAYELSA STATE POLYTECHNIC ALEIBIRI</t>
  </si>
  <si>
    <t>COOKING GAS / FUEL COST</t>
  </si>
  <si>
    <t>TIMBER &amp; FOREST FEES</t>
  </si>
  <si>
    <t>OTHER REVENUE SOURCES OF GOVERNMENT</t>
  </si>
  <si>
    <t>OTHER REVENUES</t>
  </si>
  <si>
    <t xml:space="preserve">OTHER REVENUE SOURCES </t>
  </si>
  <si>
    <t>DEMOLITION EXERCISE</t>
  </si>
  <si>
    <t>00090000010213</t>
  </si>
  <si>
    <t>00090000010216</t>
  </si>
  <si>
    <t>00090000010219</t>
  </si>
  <si>
    <t>00090000010226</t>
  </si>
  <si>
    <t>00090000010123</t>
  </si>
  <si>
    <t>00090000010102</t>
  </si>
  <si>
    <t>00090000010101</t>
  </si>
  <si>
    <t>00090000010110</t>
  </si>
  <si>
    <t>00090000010116</t>
  </si>
  <si>
    <t>00090000010212</t>
  </si>
  <si>
    <t>00090000010210</t>
  </si>
  <si>
    <t>70160</t>
  </si>
  <si>
    <t>5061801</t>
  </si>
  <si>
    <t>14/6</t>
  </si>
  <si>
    <t>MDA</t>
  </si>
  <si>
    <t xml:space="preserve">PERSONNEL COST </t>
  </si>
  <si>
    <t xml:space="preserve"> MINISTRY OF EDUCATION</t>
  </si>
  <si>
    <t>BAYELSA STATE UNIVERSAL BASIC EDUCATION  BOARD</t>
  </si>
  <si>
    <t>BAYELSA STATE LIBRARY BOARD</t>
  </si>
  <si>
    <t>STATE AGENCY FOR MASS EDUCATION</t>
  </si>
  <si>
    <t>ISAAC JASPER BORO COLLEGE OF EDUCATION</t>
  </si>
  <si>
    <t>Niger Delta University (NDU)</t>
  </si>
  <si>
    <t>BAYELSA STATE STATE SCHOLARSHIP BOARD</t>
  </si>
  <si>
    <t>BAYELSA EDUCATION DEVELOPMENT TRUST FUND</t>
  </si>
  <si>
    <t xml:space="preserve"> MINISTRY OF HEALTH </t>
  </si>
  <si>
    <t>BAYELSA HEALTH INSURANCE SCHEME</t>
  </si>
  <si>
    <t>Niger Delta University Teaching Hospital Okolobiri</t>
  </si>
  <si>
    <t xml:space="preserve">Bayelsa State Hospitals  Management Board </t>
  </si>
  <si>
    <t>BAYELSA STATE COLLEGE OF HEALTH TECHNOLOGY</t>
  </si>
  <si>
    <t xml:space="preserve"> MINISTRY OF ENVIRONMENT </t>
  </si>
  <si>
    <t>BAYELSA STATE PARKS AND GARDEN</t>
  </si>
  <si>
    <t>BAYELSA STATE ENVIRONMENTAL SANITATION AUTHORITY</t>
  </si>
  <si>
    <t>CRAFT DEVELOPMENT CENTER</t>
  </si>
  <si>
    <t>BAYELSA STATE TRADITIONAL RULERS COUNCIL</t>
  </si>
  <si>
    <t>TEACHERS TRAINING, REGISTRATION AND CERTIFICATE BOARD</t>
  </si>
  <si>
    <t>BAYELSA STATE POLYTECHNIC ALEIBIRI</t>
  </si>
  <si>
    <t>ADMIN CODE 051701800100  : BAYELSA STATE POLYTECHNIC ALEIBIRI</t>
  </si>
  <si>
    <t>BAYELSA STATE INSTITUTE OF ENTERPRENEURSHIP AND VOCATIONAL TRAINING</t>
  </si>
  <si>
    <t>SCIENCE AND TECHNOLOGY EDUCATION BOARD</t>
  </si>
  <si>
    <t>BAYELSA STATE PRIMARY HEALTH CARE BOARD</t>
  </si>
  <si>
    <t>VERIFICATION EXERCISE</t>
  </si>
  <si>
    <t>ADMINISTRATIVE CODE:   051705400100                                      NAME OF MDA: POST PRIMARY SCHOOLS BOARD</t>
  </si>
  <si>
    <t>005000040100</t>
  </si>
  <si>
    <t>70922</t>
  </si>
  <si>
    <t>0050000040101</t>
  </si>
  <si>
    <t>0050000040103</t>
  </si>
  <si>
    <t>0050000040104</t>
  </si>
  <si>
    <t>0050000040105</t>
  </si>
  <si>
    <t>0050000040106</t>
  </si>
  <si>
    <t>0050000040107</t>
  </si>
  <si>
    <t>0050000040108</t>
  </si>
  <si>
    <t>0050000040110</t>
  </si>
  <si>
    <t>0050000040111</t>
  </si>
  <si>
    <t>0050000040112</t>
  </si>
  <si>
    <t>0050000040113</t>
  </si>
  <si>
    <t>0050000040115</t>
  </si>
  <si>
    <t>0050000040116</t>
  </si>
  <si>
    <t>0050000040117</t>
  </si>
  <si>
    <t>0050000040118</t>
  </si>
  <si>
    <t>0050000040119</t>
  </si>
  <si>
    <t>0050000040120</t>
  </si>
  <si>
    <t>0050000040309</t>
  </si>
  <si>
    <t>0050000040306</t>
  </si>
  <si>
    <t>0050000040307</t>
  </si>
  <si>
    <t>0050000040308</t>
  </si>
  <si>
    <t>0050000040303</t>
  </si>
  <si>
    <t>Gov's Rep</t>
  </si>
  <si>
    <t>Chf of Staff</t>
  </si>
  <si>
    <t>D.Chf of Staff</t>
  </si>
  <si>
    <t>DG</t>
  </si>
  <si>
    <t>PLEASE DON'T TAMPER WITH THE COLORED AREAS</t>
  </si>
  <si>
    <t>ADMINISTRATIVE CODE:      051705400100    MDA NAME: POST PRIMARY SCHOOLS BOARD</t>
  </si>
  <si>
    <t>ADMINISTRATIVE          CODE:  052110400100                NAME OF MDA: BAYELSA STATE SCHOOL OF NURSING</t>
  </si>
  <si>
    <t xml:space="preserve"> ACTUAL REVENUE/EXPENDITURE UP TO OCTOBER 2018</t>
  </si>
  <si>
    <t>2018 BUDGET PROPOSALS</t>
  </si>
  <si>
    <t>12, 020, 452</t>
  </si>
  <si>
    <t>SCHOOL/TUITION/EXAMINATION</t>
  </si>
  <si>
    <t>PERSONAL COST</t>
  </si>
  <si>
    <t>,00040105</t>
  </si>
  <si>
    <t>NILL</t>
  </si>
  <si>
    <t>12, 000, 000</t>
  </si>
  <si>
    <t>199, 919, 045</t>
  </si>
  <si>
    <t>ADMINISTRATIVE          CODE  052111500100                           NAME OF MDA: BAYELSA STATE SCHOOL OF MIDWIFERY</t>
  </si>
  <si>
    <t>PERSONEL COST</t>
  </si>
  <si>
    <t xml:space="preserve">                                                               </t>
  </si>
  <si>
    <t>TRAVEL&amp;TRANSPORT-GENERAL</t>
  </si>
  <si>
    <t>LOCAL TRAVEL &amp;TRANSPORT;TRAINIG</t>
  </si>
  <si>
    <t>LOCAL TRAVEL &amp;TRANSPORT;OTHERS</t>
  </si>
  <si>
    <t>DRUGS /LABORATORY/MEDICALS</t>
  </si>
  <si>
    <t>MAINTENANCE OF OFFICE BUILDINGS</t>
  </si>
  <si>
    <t>STUDENT CLINICALS TRAINING</t>
  </si>
  <si>
    <t>OTHER SERVICES-GENERAL</t>
  </si>
  <si>
    <t>CLEANING&amp; FUMIGATION SERVICES</t>
  </si>
  <si>
    <t>MISCELANEOUS EXPENSES GENERAL</t>
  </si>
  <si>
    <t>ADMINISTRATIVE CODE: 052110400100 SCHOOL OF NURSING</t>
  </si>
  <si>
    <t>DOCUMENTS</t>
  </si>
  <si>
    <t>MAINTENANCE OF MOTOR VEHICLE/TRANSPORT EQUIPMENT</t>
  </si>
  <si>
    <t>MAINTENANCE OF OFFICE BUILDINGS/RESIDENTIAL QTRS</t>
  </si>
  <si>
    <t>PUBLICITY &amp; ADVERTISMENTS</t>
  </si>
  <si>
    <t>2019 APPROVED BUDGET</t>
  </si>
  <si>
    <t>CONSTRUCTION/PROVISION</t>
  </si>
  <si>
    <t>SUMMIT &amp; CONFERENCE HOSTING</t>
  </si>
  <si>
    <t>POST PRIMARY SCHOOLS BOARD</t>
  </si>
  <si>
    <t>HIGHER EDUCATION STUDENT LOAN BOARD</t>
  </si>
  <si>
    <t xml:space="preserve">Bayelsa State School of Nursing </t>
  </si>
  <si>
    <t>Bayelsa State School of MIDWIFERY</t>
  </si>
  <si>
    <t>MEDICAL UNIVERSITY</t>
  </si>
  <si>
    <t>ADMIN CODE 051705800100: BAYELSA  EDUCATION DEVELOPMENT TRUST FUND</t>
  </si>
  <si>
    <t>ADMIN CODE 051705900100:                                 MDA: HIGHER EDUCATION STUDENT LOAN BOARD</t>
  </si>
  <si>
    <t>ADMIN CODE  051702100100  MEDICAL UNIVERSITY</t>
  </si>
  <si>
    <t>CLEANINIG &amp; FUMIGATION EXERCISES</t>
  </si>
  <si>
    <t>ACTUAL REVENUE/EXPENDITURE 2018</t>
  </si>
  <si>
    <t>ACTUAL REVENUE/EXPENDITURE UP TO DECEMBER 2019</t>
  </si>
  <si>
    <t>MAINTENANCE OF OFFICE FURNITURE</t>
  </si>
  <si>
    <t>15/1</t>
  </si>
  <si>
    <t>2020 BUDGET PROPOSAL</t>
  </si>
  <si>
    <t>TEACHING AIDS/INSTRUCTION MATERIALS</t>
  </si>
  <si>
    <t xml:space="preserve">TRAINING </t>
  </si>
  <si>
    <t>TRAINING GENERAL</t>
  </si>
  <si>
    <t>2020 APPROVED BUDGET</t>
  </si>
  <si>
    <t>Number of  Staff 2020</t>
  </si>
  <si>
    <t>Financial Provision
2020</t>
  </si>
  <si>
    <t>15/2</t>
  </si>
  <si>
    <t>2/5</t>
  </si>
  <si>
    <t>3/1</t>
  </si>
  <si>
    <t>04/2</t>
  </si>
  <si>
    <t>04/3</t>
  </si>
  <si>
    <t>04/4</t>
  </si>
  <si>
    <t>04/5</t>
  </si>
  <si>
    <t>04/6</t>
  </si>
  <si>
    <t>04/7</t>
  </si>
  <si>
    <t>04/8</t>
  </si>
  <si>
    <t>05/1</t>
  </si>
  <si>
    <t>11/1</t>
  </si>
  <si>
    <t>15/8</t>
  </si>
  <si>
    <t>CONMESS2/4</t>
  </si>
  <si>
    <t>CONMESS3/1</t>
  </si>
  <si>
    <t>CONMESS3/2</t>
  </si>
  <si>
    <t>CONMESS4/1</t>
  </si>
  <si>
    <t>CONMESS4/2</t>
  </si>
  <si>
    <t>CONMESS4/5</t>
  </si>
  <si>
    <t>CONMESS5/6</t>
  </si>
  <si>
    <t>CONMESS5/8</t>
  </si>
  <si>
    <t>CONMESS7/4</t>
  </si>
  <si>
    <t>3/7</t>
  </si>
  <si>
    <t>CONPCASS</t>
  </si>
  <si>
    <t>2/2</t>
  </si>
  <si>
    <t>13/5</t>
  </si>
  <si>
    <t>14/3</t>
  </si>
  <si>
    <t>7./15</t>
  </si>
  <si>
    <t>8./3</t>
  </si>
  <si>
    <t>10./6</t>
  </si>
  <si>
    <t>10./7</t>
  </si>
  <si>
    <t>12./2</t>
  </si>
  <si>
    <t>12./3</t>
  </si>
  <si>
    <t>12./6</t>
  </si>
  <si>
    <t>13./6</t>
  </si>
  <si>
    <t>2020 PROPOSED BUDGET</t>
  </si>
  <si>
    <t>2020  BUDGET PROPOSALS</t>
  </si>
  <si>
    <t>12./4</t>
  </si>
  <si>
    <t>12./5</t>
  </si>
  <si>
    <t>12./9</t>
  </si>
  <si>
    <t>3/2</t>
  </si>
  <si>
    <t>7./3</t>
  </si>
  <si>
    <t>7./4</t>
  </si>
  <si>
    <t>9./2</t>
  </si>
  <si>
    <t>9./3</t>
  </si>
  <si>
    <t>9./4</t>
  </si>
  <si>
    <t>9./6</t>
  </si>
  <si>
    <t>9./7</t>
  </si>
  <si>
    <t>9./12</t>
  </si>
  <si>
    <t>10./3</t>
  </si>
  <si>
    <t>10./4</t>
  </si>
  <si>
    <t>12./8</t>
  </si>
  <si>
    <t>10./8</t>
  </si>
  <si>
    <t>TRAINING-GENERAL</t>
  </si>
  <si>
    <t>LOCAL TRAINING</t>
  </si>
  <si>
    <t>14/7</t>
  </si>
  <si>
    <t>MOTOR VEHICLE FUEL COST</t>
  </si>
  <si>
    <t>FINANCIAL CHARGES-GENERAL</t>
  </si>
  <si>
    <t>BANK CHARGES(OTHER THAN INTEREST)</t>
  </si>
  <si>
    <t>2/3</t>
  </si>
  <si>
    <t>10./5</t>
  </si>
  <si>
    <t>10./15</t>
  </si>
  <si>
    <t>12./1</t>
  </si>
  <si>
    <t>12./10</t>
  </si>
  <si>
    <t>PRINTING OF NON-SECURITY DOCUMENT</t>
  </si>
  <si>
    <t>SUBSCRIPTION TO PROFFESSIONAL BODIES</t>
  </si>
  <si>
    <t>REHABILITATION/REPAIRS</t>
  </si>
  <si>
    <t>OTHER MAINTENANCE</t>
  </si>
  <si>
    <t>14/8</t>
  </si>
  <si>
    <t>2/15</t>
  </si>
  <si>
    <t>3/3</t>
  </si>
  <si>
    <t>MAINTENANCE OF COMMUNICATION EQUIPMENT</t>
  </si>
  <si>
    <t>INTERNATIONAL TRAINING</t>
  </si>
  <si>
    <t>TOWNHALL MEETINGS</t>
  </si>
  <si>
    <t>OTHER CRF BANK CHARGES</t>
  </si>
  <si>
    <t>1/2</t>
  </si>
  <si>
    <t>FOOD STUFF CATERING MATERIAL SUPPLY</t>
  </si>
  <si>
    <t>FUEL &amp; LUBRICANTS</t>
  </si>
  <si>
    <t>PUBLICITY</t>
  </si>
  <si>
    <t>02/02</t>
  </si>
  <si>
    <t>3/8</t>
  </si>
  <si>
    <t>9./8</t>
  </si>
  <si>
    <t>9./9</t>
  </si>
  <si>
    <t>9./10</t>
  </si>
  <si>
    <t>9./11</t>
  </si>
  <si>
    <t>10./2</t>
  </si>
  <si>
    <t>12./7</t>
  </si>
  <si>
    <t>12./11</t>
  </si>
  <si>
    <t>MAINTENANCE OF PLANT GENERATORS</t>
  </si>
  <si>
    <t>PURCHASE OF OFFICE FURNITURE FITTINGS</t>
  </si>
  <si>
    <t>1/14</t>
  </si>
  <si>
    <t>3/5</t>
  </si>
  <si>
    <t>PRINCIPAL IMPREST</t>
  </si>
  <si>
    <t>V. PRINCIPAL IMPREST</t>
  </si>
  <si>
    <t>GAMES MASTER IMP</t>
  </si>
  <si>
    <t>ADMINISTRATIVE CODE:    051701400100         NAME OF MDA:TEACHER TRAINING REGISTRATION AND CERTIFICATION BOARD</t>
  </si>
  <si>
    <t>MAINTENANCE OF OFFICE/IT EQUIPMENTS</t>
  </si>
  <si>
    <t xml:space="preserve">ALLOWANCES </t>
  </si>
  <si>
    <t>1/8</t>
  </si>
  <si>
    <t>BURIAL FEES</t>
  </si>
  <si>
    <t>PURCHASE OF LIBRARY BOOKS&amp; EQUIPMENT</t>
  </si>
  <si>
    <t>PURCHASE OF INDUSTRIAL EQUIPMENT</t>
  </si>
  <si>
    <t>CONSTRUCTION OF MARKET/PARKS</t>
  </si>
  <si>
    <t>ANNIVERSARIES/CELEBRATION</t>
  </si>
  <si>
    <t>SOFTWARE CHARGES</t>
  </si>
  <si>
    <t>ACCREDITATION EXERCISE</t>
  </si>
  <si>
    <t>SCHOOL CENSUS</t>
  </si>
  <si>
    <t>SCHOOL COMPETITIONS (OTHER THEN SPORTS)</t>
  </si>
  <si>
    <t>14/1</t>
  </si>
  <si>
    <t>2/10</t>
  </si>
  <si>
    <t>MAINTENANCE OF OFFICE/ IT EQUIPMENTS</t>
  </si>
  <si>
    <t>PUBLICITY &amp; ADVERTISMENT</t>
  </si>
  <si>
    <t>SPECIAL DAY/CELEBRATIONS</t>
  </si>
  <si>
    <t>2/4</t>
  </si>
  <si>
    <t>16</t>
  </si>
  <si>
    <t>STUDENT CLINICALS EXPERIENCE</t>
  </si>
  <si>
    <t>PAYMENT OF PART TIME TEACHERS</t>
  </si>
  <si>
    <t>STUDENT CLINICAL EXPERIENCE</t>
  </si>
  <si>
    <t>APPLICATION FEES</t>
  </si>
  <si>
    <t>1/6</t>
  </si>
  <si>
    <t>2/1</t>
  </si>
  <si>
    <t>2/6</t>
  </si>
  <si>
    <t>2/7</t>
  </si>
  <si>
    <t>2/8</t>
  </si>
  <si>
    <t>2/11</t>
  </si>
  <si>
    <t>LOCUM</t>
  </si>
  <si>
    <t>IST CHF</t>
  </si>
  <si>
    <t>HIGHNESS</t>
  </si>
  <si>
    <t>2ND CHF</t>
  </si>
  <si>
    <t>3RD CHF</t>
  </si>
  <si>
    <t>4TH CHF</t>
  </si>
  <si>
    <t>TOTAL PERSONNEL COST</t>
  </si>
  <si>
    <t>TOTAL 3 YEARS BUDGET</t>
  </si>
  <si>
    <t>OVERTIME PAYMENTS</t>
  </si>
  <si>
    <t>ONSOLIDATED REVENUE FUND</t>
  </si>
  <si>
    <t>SOCIAL CONTRIBUTION</t>
  </si>
  <si>
    <t>FEES-GENERAL</t>
  </si>
  <si>
    <t>SCHOOL/TUITION/EXAMINATION FEES</t>
  </si>
  <si>
    <t>ADMINISTRATIVE CODE: 051701900100                                       MDA NAME:  ISAAC JASPER BORO COLLEGE OF EDUCATION, SAGBAMA</t>
  </si>
  <si>
    <t>07/2</t>
  </si>
  <si>
    <t>07/3</t>
  </si>
  <si>
    <t>07/4</t>
  </si>
  <si>
    <t>07/5</t>
  </si>
  <si>
    <t>07/8</t>
  </si>
  <si>
    <t>07/9</t>
  </si>
  <si>
    <t>07/10</t>
  </si>
  <si>
    <t>07/15</t>
  </si>
  <si>
    <t>08/2</t>
  </si>
  <si>
    <t>08/3</t>
  </si>
  <si>
    <t>08/4</t>
  </si>
  <si>
    <t>08/5</t>
  </si>
  <si>
    <t>08/6</t>
  </si>
  <si>
    <t>08/7</t>
  </si>
  <si>
    <t>08/8</t>
  </si>
  <si>
    <t>08/11</t>
  </si>
  <si>
    <t>08/13</t>
  </si>
  <si>
    <t>09/2</t>
  </si>
  <si>
    <t>09/3</t>
  </si>
  <si>
    <t>09/4</t>
  </si>
  <si>
    <t>09/5</t>
  </si>
  <si>
    <t>09/6</t>
  </si>
  <si>
    <t>09/7</t>
  </si>
  <si>
    <t>09/9</t>
  </si>
  <si>
    <t>09/14</t>
  </si>
  <si>
    <t>011/2</t>
  </si>
  <si>
    <t>011/3</t>
  </si>
  <si>
    <t>011/4</t>
  </si>
  <si>
    <t>011/5</t>
  </si>
  <si>
    <t>011/6</t>
  </si>
  <si>
    <t>011/7</t>
  </si>
  <si>
    <t>011/8</t>
  </si>
  <si>
    <t>011/9</t>
  </si>
  <si>
    <t>011/11</t>
  </si>
  <si>
    <t>013/3</t>
  </si>
  <si>
    <t>013/4</t>
  </si>
  <si>
    <t>013/5</t>
  </si>
  <si>
    <t>013/6</t>
  </si>
  <si>
    <t>013/7</t>
  </si>
  <si>
    <t>013/9</t>
  </si>
  <si>
    <t>014/2</t>
  </si>
  <si>
    <t>014/3</t>
  </si>
  <si>
    <t>014/4</t>
  </si>
  <si>
    <t>014/5</t>
  </si>
  <si>
    <t>014/6</t>
  </si>
  <si>
    <t>014/7</t>
  </si>
  <si>
    <t>014/8</t>
  </si>
  <si>
    <t>014/9</t>
  </si>
  <si>
    <t>015/9</t>
  </si>
  <si>
    <t>ADMINISTRATIVE CODE:05210600100     MDA:  COLLEGE OF HEALTH TECHNOLOGY</t>
  </si>
  <si>
    <t>ACTUAL REVENUE/EXPENDITURE UP TO DECEMBER 2018</t>
  </si>
  <si>
    <t xml:space="preserve"> BAYELSA STATE GOVERNMENT OF NIGERIA</t>
  </si>
  <si>
    <t>ADMINISTRATIVE CODE:  053900100100                                      MDA NAME: MINISTRY OF SPORTS DEVELOPMENT</t>
  </si>
  <si>
    <t xml:space="preserve"> ADMINISTRATIVE CODE        051300100100              MINISTRY OF YOUTH AND SPORTS</t>
  </si>
  <si>
    <t>INTERNATIONAL TRAVEL: TRAINNG</t>
  </si>
  <si>
    <t>INTERNATIONAL TRAVEL: OTHERS</t>
  </si>
  <si>
    <t>WATER RATE</t>
  </si>
  <si>
    <t>SEWAGE</t>
  </si>
  <si>
    <t>MEDICAL EXPENSE</t>
  </si>
  <si>
    <t>PURCHASE OF SPORTING EQUIPMENT</t>
  </si>
  <si>
    <t>SUBVENTION TO SCHOOLS</t>
  </si>
  <si>
    <t xml:space="preserve">TOTAL 3YEARS BUDGET </t>
  </si>
  <si>
    <t>ADMIN CODE  051702100101  UNIVERSITY OF AFRICA</t>
  </si>
  <si>
    <t>2020 APPROVED PROPOSAL</t>
  </si>
  <si>
    <t>SEWAGES CHARGES</t>
  </si>
  <si>
    <t>LEASED COMMUNICATION LINES</t>
  </si>
  <si>
    <t>SOFTWARE CHARGES/LICENSE</t>
  </si>
  <si>
    <t>DRUGS/LABORATORY/MEDIAL SUPPLIES</t>
  </si>
  <si>
    <t>TEACHING AIDS/ INSTRUCTION MATERIALS</t>
  </si>
  <si>
    <t>FOOD STUFF/CATERING MATERIALS SUPPLIES</t>
  </si>
  <si>
    <t>MAINTENANCE OF MOTOR VEHICLE/ TRANSPORT EQUIPMENT</t>
  </si>
  <si>
    <t>WEBSITE HOSTING &amp; DOMAIN NAME</t>
  </si>
  <si>
    <t>3/4</t>
  </si>
  <si>
    <t>9./13</t>
  </si>
  <si>
    <t>MEDICAL EXPENSES</t>
  </si>
  <si>
    <t>C0NHESS</t>
  </si>
  <si>
    <t>ACTUAL REVENUE/EXPENDITURE UP TO OCTOBER 2019</t>
  </si>
  <si>
    <t>ADMIN CODE 051705600100:   MDA: BAYELSA STATE SCHOLARSHIP BOARD</t>
  </si>
  <si>
    <t>CONSTRUCTION / PROVISION OF INFRASTRUCTION</t>
  </si>
  <si>
    <t>REHABILITATION / REPAIRS WATER FACILITIES</t>
  </si>
  <si>
    <t>REHABILITATION / REPAIRS SPORTING FACILITIES</t>
  </si>
  <si>
    <t>ADMINISTRATIVE CODE:  051300100100                   MINISTRY OF YOUTHS AND SPORTS DEVELOPMENT</t>
  </si>
  <si>
    <t>7./1</t>
  </si>
  <si>
    <t>7./2</t>
  </si>
  <si>
    <t>8./2</t>
  </si>
  <si>
    <t>MAINTENANCE OF OFFICE/ IT EQUIPMENT</t>
  </si>
  <si>
    <t>CONPASS</t>
  </si>
  <si>
    <t>1ST CHIEF</t>
  </si>
  <si>
    <t>2ND CHIEF</t>
  </si>
  <si>
    <t>3RD CHIEF</t>
  </si>
  <si>
    <t>4TH CHIEF</t>
  </si>
  <si>
    <t>SATELLIITE BROADCASTING ACCESS CHARGES</t>
  </si>
  <si>
    <t>PRINTING OF SECURITY DOCUMENT</t>
  </si>
  <si>
    <t xml:space="preserve">MINOR ROAD MAINTENANCE </t>
  </si>
  <si>
    <t>CONSULTING/PROFESSIONAL SERVICES - GENERAL</t>
  </si>
  <si>
    <t>PUBLICITY/ADVERTISEMENTS</t>
  </si>
  <si>
    <t>STRATEGIC ACTIVITY</t>
  </si>
  <si>
    <t>GRANTS &amp; CONTRIBUTION GENERAL</t>
  </si>
  <si>
    <t>LOCAL GRANTS/CONTRIBUTIONS</t>
  </si>
  <si>
    <t>GRANTS TO COMMUNITIES/NGO'S</t>
  </si>
  <si>
    <t>PURCHASE OF MOTOR VEHICLE</t>
  </si>
  <si>
    <t>PURCHASE OF VAN</t>
  </si>
  <si>
    <t xml:space="preserve">CONSTRUCTION/PROVISION OF OFFICE BUILDING </t>
  </si>
  <si>
    <t xml:space="preserve">CONSTRUCTION/PROVISION OF RESIDENTIAL BUILDING </t>
  </si>
  <si>
    <t>CONSTRUCTION / PROVISION OF WATER WAYS</t>
  </si>
  <si>
    <t>ACQUISITION OF NONTANGIBLE ASSETS</t>
  </si>
  <si>
    <t xml:space="preserve"> BAYELSA STATE GOVERNMENT OF OF NIGERIA</t>
  </si>
  <si>
    <t>ADMINISTRATIVE CODE: 011113700100                                        MDA NAME SPECIAL MATTERS COURT (EDUCATION)</t>
  </si>
  <si>
    <t>GCAT</t>
  </si>
  <si>
    <t>07</t>
  </si>
  <si>
    <t>06</t>
  </si>
  <si>
    <t>16,684,,822</t>
  </si>
  <si>
    <t>02</t>
  </si>
  <si>
    <t>CONLOOS</t>
  </si>
  <si>
    <t>17</t>
  </si>
  <si>
    <t>RE. ASSIT</t>
  </si>
  <si>
    <t>CONSOL</t>
  </si>
  <si>
    <t>HEALTH CARE FINANCING</t>
  </si>
  <si>
    <t>LOGISTCIS MANAGEMENT COORDINATING UNIT EXPENSES</t>
  </si>
  <si>
    <t>HEALTH MANAGEMENT INFORMATION SYSTEM EXPENSES</t>
  </si>
  <si>
    <t>0004000001010</t>
  </si>
  <si>
    <t>OPERATION COST OF THE PROGRAM</t>
  </si>
  <si>
    <t>WEBSITE HOSTING AND DOMAIN</t>
  </si>
  <si>
    <t>CONSTRUCTION PROVISION OF FIXED ASSETS-GENERAL</t>
  </si>
  <si>
    <t>REHABILITATION/REPAIRS OF OFFICE BUILDINGS</t>
  </si>
  <si>
    <t>ACQUISITON OF NON-TANGIBLE ASSETS</t>
  </si>
  <si>
    <t>NON REGULAR ALLOANCES</t>
  </si>
  <si>
    <t>WELFARE PACKAGE</t>
  </si>
  <si>
    <t>ADMINISTRATIVE CODE: 012400700100                                        NAME OF MDA: FIRE SERVICE</t>
  </si>
  <si>
    <t xml:space="preserve"> BAYELSA STATE GOVERNMEN OF NIGERIA</t>
  </si>
  <si>
    <t>ADMINISTRATIVE CODE:   011103500100                   STATE PENSIONS BOARD</t>
  </si>
  <si>
    <t>ADMINISTRATIVE          CODE  : 011103800100                    PILGRIM WELFARE BOARD</t>
  </si>
  <si>
    <t>APPROVED 2020 BUDGET</t>
  </si>
  <si>
    <t>PILGRIMS WELFARE FEES</t>
  </si>
  <si>
    <t>PRINTING OF NON SECURITY DOCUMENT</t>
  </si>
  <si>
    <t>OTHER SERVICE- GENERAL</t>
  </si>
  <si>
    <t xml:space="preserve">   ADMIN CODE   051400100100    MINISTRY OF WOMEN, CHILDREN AFFAIRS AND SOCIAL DEVELOPMENT</t>
  </si>
  <si>
    <t xml:space="preserve">ADMIN CODE  055100100100   MINISTRY OF LOCAL GOVERNMENT, CHIEFTANCT AFFAIRS AND COMMUNITY DEVELOPMENT  </t>
  </si>
  <si>
    <t>SPORTS COUNCIL</t>
  </si>
  <si>
    <t>B/S SPORTS ACADEMY</t>
  </si>
  <si>
    <t xml:space="preserve"> MINISTRY OF WOMEN, CHILDREN AFFAIRS &amp; SOCIAL DEV. </t>
  </si>
  <si>
    <t>PILGRIMS WELFARE BOARD</t>
  </si>
  <si>
    <t>AFRICAN UNIVERSITY</t>
  </si>
  <si>
    <t>SPECIAL MATTERS COURT(EDUCATION)</t>
  </si>
  <si>
    <t>FIRE SERVICE</t>
  </si>
  <si>
    <t>MINISTRY OF LOCAL GOVERNMENT, CHIEFTAINCY AFFAIRS AND COMMUNITY DEVELOPMENT</t>
  </si>
  <si>
    <t>FUEL &amp; LUBRICANTS-GENERAL</t>
  </si>
  <si>
    <t>INTERNATIONAL TRAVEL &amp; TRANSPORT: TRANING</t>
  </si>
  <si>
    <t>PRAISE NIGHT/THANKSGIVING</t>
  </si>
  <si>
    <t>PLANT/GENERATOR</t>
  </si>
  <si>
    <t>FOOD STUFF/CATERING MATERIALS SUPPLY</t>
  </si>
  <si>
    <t>CONSULTING &amp; PROFESSIONAL SERVICES-GENERAL</t>
  </si>
  <si>
    <t>WEBSITE HOSTING AND DOMAIN NAME</t>
  </si>
  <si>
    <t>SPECIAL DAYS/CELEBRATIN</t>
  </si>
  <si>
    <t>GRANTS AND CONTRIBUTION GENERAL</t>
  </si>
  <si>
    <t>LOCAL GRANTS AND CONTRIBUTION</t>
  </si>
  <si>
    <t>GRANTS TO PRIVATE COMPANIES</t>
  </si>
  <si>
    <t>GRANTS TO COMMUNITIES/NGOS</t>
  </si>
  <si>
    <t>OTHER TRANSPORT EQUIPMENT</t>
  </si>
  <si>
    <t>SUMMARY OF SOCIAL SECTOR 2020 APPROVED BUDGET</t>
  </si>
  <si>
    <t xml:space="preserve"> MINISTRY OF YOUTH &amp; SPORTS DEVELOPMENT</t>
  </si>
  <si>
    <t>ADMINISTRATIVE CODE:051706000100                 NAME OF MDA:  SPECIAL MATTERS COURT (EDUCATION)</t>
  </si>
  <si>
    <t>ADMINISTRATIVE CODE    052100100100:                     MINISTRY OF HEALTH</t>
  </si>
  <si>
    <t>ACCREDITATION EXECISE</t>
  </si>
  <si>
    <t>TRAVEL &amp; TRANSPORT GENERAL</t>
  </si>
  <si>
    <t>TRAVEL &amp; TRANSPORT OTHERS</t>
  </si>
  <si>
    <t>MAINTAENANCE SERVICES -GENERAL</t>
  </si>
  <si>
    <t>MAINTENANCE OF VEHICLES</t>
  </si>
  <si>
    <t>REVISED 2020 COVID-19 RESPONS BUDGET</t>
  </si>
  <si>
    <t>ORIGINAL BUDGET OVERHEAD COST</t>
  </si>
  <si>
    <t>ORIGINAL CAPITAL EXPENDITURE</t>
  </si>
  <si>
    <t>REVISED CAPITAL EXPENDITURE</t>
  </si>
  <si>
    <t>REVISED OVERHEAD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</si>
</sst>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_-* #,##0_-;\-* #,##0_-;_-* &quot;-&quot;??_-;_-@_-"/>
    <numFmt numFmtId="168" formatCode="#,##0;[Red]#,##0"/>
    <numFmt numFmtId="169" formatCode="#,##0.0"/>
    <numFmt numFmtId="170" formatCode="[$₦-46A]#,##0;\-[$₦-46A]#,##0"/>
    <numFmt numFmtId="171" formatCode="_(* #,##0.000_);_(* \(#,##0.000\);_(* &quot;-&quot;??_);_(@_)"/>
  </numFmts>
  <fonts count="10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Cambria"/>
      <family val="1"/>
      <scheme val="major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sz val="9"/>
      <name val="Cambria"/>
      <family val="1"/>
      <scheme val="maj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  <charset val="1"/>
    </font>
    <font>
      <b/>
      <sz val="9"/>
      <color theme="1"/>
      <name val="Arial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20"/>
      <color theme="1"/>
      <name val="Arial"/>
      <family val="2"/>
    </font>
    <font>
      <sz val="9"/>
      <color theme="1"/>
      <name val="Tahoma"/>
      <family val="2"/>
    </font>
    <font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8"/>
      <name val="Arial"/>
      <family val="2"/>
    </font>
    <font>
      <sz val="10"/>
      <color theme="0"/>
      <name val="Arial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sz val="14"/>
      <color theme="1"/>
      <name val="Tahoma"/>
      <family val="2"/>
    </font>
    <font>
      <b/>
      <sz val="14"/>
      <color indexed="8"/>
      <name val="Arial"/>
      <family val="2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Tahoma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</cellStyleXfs>
  <cellXfs count="986">
    <xf numFmtId="0" fontId="0" fillId="0" borderId="0" xfId="0"/>
    <xf numFmtId="0" fontId="0" fillId="0" borderId="0" xfId="0" applyBorder="1"/>
    <xf numFmtId="3" fontId="18" fillId="0" borderId="0" xfId="0" applyNumberFormat="1" applyFont="1" applyFill="1" applyBorder="1" applyAlignment="1">
      <alignment horizontal="center"/>
    </xf>
    <xf numFmtId="3" fontId="18" fillId="0" borderId="0" xfId="1" applyNumberFormat="1" applyFont="1" applyFill="1" applyBorder="1" applyAlignment="1">
      <alignment horizontal="center"/>
    </xf>
    <xf numFmtId="0" fontId="0" fillId="0" borderId="0" xfId="0"/>
    <xf numFmtId="49" fontId="18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3" fontId="20" fillId="0" borderId="0" xfId="1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Border="1"/>
    <xf numFmtId="165" fontId="13" fillId="0" borderId="0" xfId="1" applyNumberFormat="1" applyFont="1" applyFill="1" applyBorder="1"/>
    <xf numFmtId="0" fontId="10" fillId="0" borderId="0" xfId="0" applyFont="1" applyFill="1" applyBorder="1"/>
    <xf numFmtId="165" fontId="18" fillId="0" borderId="0" xfId="1" applyNumberFormat="1" applyFont="1" applyFill="1" applyBorder="1" applyAlignment="1">
      <alignment horizontal="left" wrapText="1"/>
    </xf>
    <xf numFmtId="3" fontId="17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21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38" fillId="0" borderId="0" xfId="0" applyFont="1"/>
    <xf numFmtId="0" fontId="38" fillId="0" borderId="1" xfId="0" applyFont="1" applyBorder="1"/>
    <xf numFmtId="0" fontId="39" fillId="0" borderId="0" xfId="0" applyFont="1"/>
    <xf numFmtId="0" fontId="40" fillId="0" borderId="0" xfId="0" applyFont="1"/>
    <xf numFmtId="0" fontId="42" fillId="0" borderId="0" xfId="0" applyFont="1" applyFill="1" applyBorder="1"/>
    <xf numFmtId="165" fontId="13" fillId="0" borderId="0" xfId="0" applyNumberFormat="1" applyFont="1" applyFill="1" applyBorder="1"/>
    <xf numFmtId="165" fontId="2" fillId="0" borderId="0" xfId="1" applyNumberFormat="1" applyFont="1" applyFill="1" applyBorder="1" applyAlignment="1">
      <alignment vertical="top" wrapText="1"/>
    </xf>
    <xf numFmtId="165" fontId="41" fillId="0" borderId="0" xfId="1" applyNumberFormat="1" applyFont="1" applyFill="1" applyBorder="1"/>
    <xf numFmtId="0" fontId="16" fillId="0" borderId="0" xfId="0" applyFont="1" applyFill="1" applyBorder="1"/>
    <xf numFmtId="0" fontId="41" fillId="0" borderId="0" xfId="0" applyFont="1" applyFill="1" applyBorder="1"/>
    <xf numFmtId="3" fontId="13" fillId="0" borderId="0" xfId="0" applyNumberFormat="1" applyFont="1" applyFill="1" applyBorder="1"/>
    <xf numFmtId="165" fontId="16" fillId="0" borderId="0" xfId="1" applyNumberFormat="1" applyFont="1" applyFill="1" applyBorder="1"/>
    <xf numFmtId="165" fontId="2" fillId="0" borderId="0" xfId="1" applyNumberFormat="1" applyFont="1" applyFill="1" applyBorder="1" applyAlignment="1">
      <alignment vertical="top"/>
    </xf>
    <xf numFmtId="1" fontId="1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43" fontId="44" fillId="0" borderId="0" xfId="1" applyFont="1" applyFill="1" applyBorder="1" applyAlignment="1">
      <alignment vertical="top" wrapText="1"/>
    </xf>
    <xf numFmtId="43" fontId="43" fillId="0" borderId="0" xfId="1" applyFont="1" applyFill="1" applyBorder="1" applyAlignment="1">
      <alignment vertical="top" wrapText="1"/>
    </xf>
    <xf numFmtId="0" fontId="12" fillId="0" borderId="0" xfId="0" applyFont="1" applyFill="1" applyBorder="1"/>
    <xf numFmtId="0" fontId="11" fillId="0" borderId="0" xfId="0" applyFont="1" applyFill="1" applyBorder="1"/>
    <xf numFmtId="43" fontId="2" fillId="0" borderId="0" xfId="1" applyFont="1" applyFill="1" applyBorder="1" applyAlignment="1">
      <alignment vertical="top" wrapText="1"/>
    </xf>
    <xf numFmtId="43" fontId="9" fillId="0" borderId="0" xfId="1" applyFont="1" applyFill="1" applyBorder="1" applyAlignment="1">
      <alignment vertical="top" wrapText="1"/>
    </xf>
    <xf numFmtId="43" fontId="43" fillId="0" borderId="0" xfId="1" applyFont="1" applyFill="1" applyBorder="1" applyAlignment="1">
      <alignment horizontal="left" vertical="top" wrapText="1"/>
    </xf>
    <xf numFmtId="0" fontId="14" fillId="0" borderId="0" xfId="1" applyNumberFormat="1" applyFont="1" applyFill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top"/>
    </xf>
    <xf numFmtId="1" fontId="11" fillId="0" borderId="0" xfId="0" applyNumberFormat="1" applyFont="1" applyBorder="1" applyAlignment="1">
      <alignment horizontal="center" vertical="top"/>
    </xf>
    <xf numFmtId="1" fontId="14" fillId="2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vertical="top" wrapText="1"/>
    </xf>
    <xf numFmtId="1" fontId="11" fillId="2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center" vertical="top"/>
    </xf>
    <xf numFmtId="165" fontId="46" fillId="0" borderId="0" xfId="0" applyNumberFormat="1" applyFont="1" applyFill="1" applyBorder="1"/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left"/>
    </xf>
    <xf numFmtId="3" fontId="21" fillId="0" borderId="0" xfId="1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vertical="top" wrapText="1"/>
    </xf>
    <xf numFmtId="1" fontId="10" fillId="0" borderId="0" xfId="0" applyNumberFormat="1" applyFont="1" applyFill="1" applyBorder="1" applyAlignment="1">
      <alignment wrapText="1"/>
    </xf>
    <xf numFmtId="1" fontId="42" fillId="0" borderId="0" xfId="0" applyNumberFormat="1" applyFont="1" applyFill="1" applyBorder="1" applyAlignment="1">
      <alignment wrapText="1"/>
    </xf>
    <xf numFmtId="0" fontId="43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center" vertical="top"/>
    </xf>
    <xf numFmtId="0" fontId="44" fillId="2" borderId="0" xfId="0" applyFont="1" applyFill="1" applyBorder="1" applyAlignment="1">
      <alignment vertical="top" wrapText="1"/>
    </xf>
    <xf numFmtId="43" fontId="14" fillId="0" borderId="0" xfId="1" applyFont="1" applyFill="1" applyBorder="1" applyAlignment="1">
      <alignment horizontal="center" vertical="top"/>
    </xf>
    <xf numFmtId="43" fontId="44" fillId="0" borderId="0" xfId="1" applyFont="1" applyFill="1" applyBorder="1" applyAlignment="1">
      <alignment vertical="top"/>
    </xf>
    <xf numFmtId="43" fontId="44" fillId="0" borderId="0" xfId="1" applyFont="1" applyFill="1" applyBorder="1" applyAlignment="1">
      <alignment horizontal="left" vertical="top" wrapText="1"/>
    </xf>
    <xf numFmtId="1" fontId="19" fillId="2" borderId="0" xfId="0" applyNumberFormat="1" applyFont="1" applyFill="1" applyBorder="1" applyAlignment="1">
      <alignment horizontal="center" vertical="top"/>
    </xf>
    <xf numFmtId="49" fontId="19" fillId="2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/>
    </xf>
    <xf numFmtId="0" fontId="38" fillId="0" borderId="0" xfId="0" applyFont="1" applyBorder="1"/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wrapText="1"/>
    </xf>
    <xf numFmtId="1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right" wrapText="1"/>
    </xf>
    <xf numFmtId="167" fontId="38" fillId="0" borderId="0" xfId="0" applyNumberFormat="1" applyFont="1"/>
    <xf numFmtId="3" fontId="48" fillId="0" borderId="0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3" fontId="49" fillId="0" borderId="0" xfId="0" applyNumberFormat="1" applyFont="1" applyFill="1" applyBorder="1" applyAlignment="1">
      <alignment horizontal="right" wrapText="1"/>
    </xf>
    <xf numFmtId="3" fontId="48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wrapText="1"/>
    </xf>
    <xf numFmtId="3" fontId="48" fillId="0" borderId="0" xfId="0" applyNumberFormat="1" applyFont="1" applyFill="1" applyBorder="1" applyAlignment="1">
      <alignment horizontal="left" wrapText="1"/>
    </xf>
    <xf numFmtId="3" fontId="49" fillId="0" borderId="0" xfId="0" applyNumberFormat="1" applyFont="1" applyFill="1" applyBorder="1" applyAlignment="1">
      <alignment wrapText="1"/>
    </xf>
    <xf numFmtId="3" fontId="48" fillId="0" borderId="0" xfId="0" applyNumberFormat="1" applyFont="1" applyBorder="1" applyAlignment="1">
      <alignment wrapText="1"/>
    </xf>
    <xf numFmtId="3" fontId="49" fillId="0" borderId="0" xfId="0" applyNumberFormat="1" applyFont="1" applyBorder="1" applyAlignment="1">
      <alignment horizontal="right" wrapText="1"/>
    </xf>
    <xf numFmtId="1" fontId="48" fillId="0" borderId="0" xfId="0" applyNumberFormat="1" applyFont="1" applyFill="1" applyBorder="1" applyAlignment="1">
      <alignment horizontal="center" wrapText="1"/>
    </xf>
    <xf numFmtId="167" fontId="48" fillId="0" borderId="0" xfId="1" applyNumberFormat="1" applyFont="1" applyFill="1" applyBorder="1" applyAlignment="1">
      <alignment horizontal="right" wrapText="1"/>
    </xf>
    <xf numFmtId="167" fontId="48" fillId="0" borderId="0" xfId="1" applyNumberFormat="1" applyFont="1" applyFill="1" applyBorder="1" applyAlignment="1">
      <alignment horizontal="left" wrapText="1"/>
    </xf>
    <xf numFmtId="167" fontId="49" fillId="0" borderId="0" xfId="1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/>
    <xf numFmtId="1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wrapText="1"/>
    </xf>
    <xf numFmtId="165" fontId="48" fillId="0" borderId="0" xfId="1" applyNumberFormat="1" applyFont="1" applyFill="1" applyBorder="1" applyAlignment="1">
      <alignment wrapText="1"/>
    </xf>
    <xf numFmtId="165" fontId="49" fillId="0" borderId="0" xfId="1" applyNumberFormat="1" applyFont="1" applyFill="1" applyBorder="1" applyAlignment="1">
      <alignment wrapText="1"/>
    </xf>
    <xf numFmtId="165" fontId="3" fillId="0" borderId="0" xfId="1" applyNumberFormat="1" applyFont="1" applyBorder="1" applyAlignment="1"/>
    <xf numFmtId="165" fontId="49" fillId="0" borderId="0" xfId="1" applyNumberFormat="1" applyFont="1" applyFill="1" applyBorder="1" applyAlignment="1">
      <alignment vertical="top" wrapText="1"/>
    </xf>
    <xf numFmtId="0" fontId="70" fillId="0" borderId="0" xfId="0" applyFont="1" applyFill="1" applyBorder="1"/>
    <xf numFmtId="3" fontId="70" fillId="0" borderId="0" xfId="0" applyNumberFormat="1" applyFont="1" applyFill="1" applyBorder="1"/>
    <xf numFmtId="165" fontId="70" fillId="0" borderId="0" xfId="0" applyNumberFormat="1" applyFont="1" applyFill="1" applyBorder="1"/>
    <xf numFmtId="0" fontId="71" fillId="0" borderId="0" xfId="0" applyFont="1" applyFill="1" applyBorder="1"/>
    <xf numFmtId="165" fontId="71" fillId="0" borderId="0" xfId="1" applyNumberFormat="1" applyFont="1" applyFill="1" applyBorder="1"/>
    <xf numFmtId="167" fontId="59" fillId="0" borderId="0" xfId="1" applyNumberFormat="1" applyFont="1" applyFill="1" applyBorder="1" applyAlignment="1">
      <alignment horizontal="right" vertical="top" wrapText="1"/>
    </xf>
    <xf numFmtId="167" fontId="63" fillId="0" borderId="0" xfId="1" applyNumberFormat="1" applyFont="1" applyFill="1" applyBorder="1" applyAlignment="1">
      <alignment horizontal="right" vertical="top" wrapText="1"/>
    </xf>
    <xf numFmtId="167" fontId="59" fillId="0" borderId="0" xfId="1" applyNumberFormat="1" applyFont="1" applyFill="1" applyBorder="1" applyAlignment="1">
      <alignment horizontal="right" vertical="top"/>
    </xf>
    <xf numFmtId="167" fontId="59" fillId="0" borderId="0" xfId="1" applyNumberFormat="1" applyFont="1" applyBorder="1" applyAlignment="1">
      <alignment horizontal="right" wrapText="1"/>
    </xf>
    <xf numFmtId="165" fontId="21" fillId="0" borderId="0" xfId="1" applyNumberFormat="1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right" vertical="top" wrapText="1"/>
    </xf>
    <xf numFmtId="0" fontId="53" fillId="0" borderId="0" xfId="0" applyFont="1" applyFill="1" applyBorder="1"/>
    <xf numFmtId="165" fontId="38" fillId="0" borderId="0" xfId="0" applyNumberFormat="1" applyFont="1"/>
    <xf numFmtId="164" fontId="48" fillId="0" borderId="0" xfId="1" applyNumberFormat="1" applyFont="1" applyFill="1" applyBorder="1" applyAlignment="1">
      <alignment horizontal="right" wrapText="1"/>
    </xf>
    <xf numFmtId="164" fontId="48" fillId="0" borderId="0" xfId="1" applyNumberFormat="1" applyFont="1" applyFill="1" applyBorder="1" applyAlignment="1">
      <alignment horizontal="left" wrapText="1"/>
    </xf>
    <xf numFmtId="164" fontId="49" fillId="0" borderId="0" xfId="1" applyNumberFormat="1" applyFont="1" applyFill="1" applyBorder="1" applyAlignment="1">
      <alignment horizontal="left" wrapText="1"/>
    </xf>
    <xf numFmtId="1" fontId="54" fillId="0" borderId="0" xfId="0" applyNumberFormat="1" applyFont="1" applyBorder="1" applyAlignment="1">
      <alignment horizontal="center"/>
    </xf>
    <xf numFmtId="165" fontId="53" fillId="0" borderId="0" xfId="0" applyNumberFormat="1" applyFont="1" applyFill="1" applyBorder="1"/>
    <xf numFmtId="0" fontId="53" fillId="0" borderId="0" xfId="0" applyFont="1"/>
    <xf numFmtId="165" fontId="48" fillId="0" borderId="0" xfId="1" applyNumberFormat="1" applyFont="1" applyFill="1" applyBorder="1" applyAlignment="1">
      <alignment horizontal="left" wrapText="1"/>
    </xf>
    <xf numFmtId="165" fontId="48" fillId="0" borderId="0" xfId="1" applyNumberFormat="1" applyFont="1" applyFill="1" applyBorder="1" applyAlignment="1">
      <alignment horizontal="right" wrapText="1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" fillId="0" borderId="0" xfId="0" applyFont="1"/>
    <xf numFmtId="4" fontId="4" fillId="0" borderId="0" xfId="0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165" fontId="52" fillId="0" borderId="0" xfId="1" applyNumberFormat="1" applyFont="1" applyFill="1" applyBorder="1" applyAlignment="1">
      <alignment wrapText="1"/>
    </xf>
    <xf numFmtId="0" fontId="0" fillId="0" borderId="0" xfId="0" applyFont="1"/>
    <xf numFmtId="165" fontId="51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wrapText="1"/>
    </xf>
    <xf numFmtId="0" fontId="0" fillId="0" borderId="1" xfId="0" applyFont="1" applyBorder="1"/>
    <xf numFmtId="0" fontId="23" fillId="0" borderId="0" xfId="0" applyFont="1" applyFill="1" applyBorder="1" applyAlignment="1">
      <alignment horizontal="left"/>
    </xf>
    <xf numFmtId="167" fontId="53" fillId="0" borderId="0" xfId="0" applyNumberFormat="1" applyFont="1"/>
    <xf numFmtId="165" fontId="72" fillId="0" borderId="0" xfId="1" applyNumberFormat="1" applyFont="1" applyFill="1" applyBorder="1"/>
    <xf numFmtId="165" fontId="3" fillId="0" borderId="0" xfId="0" applyNumberFormat="1" applyFont="1" applyFill="1" applyBorder="1" applyAlignment="1">
      <alignment wrapText="1"/>
    </xf>
    <xf numFmtId="167" fontId="2" fillId="0" borderId="0" xfId="1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 wrapText="1"/>
    </xf>
    <xf numFmtId="1" fontId="84" fillId="0" borderId="0" xfId="0" applyNumberFormat="1" applyFont="1" applyFill="1" applyBorder="1" applyAlignment="1">
      <alignment horizontal="center"/>
    </xf>
    <xf numFmtId="49" fontId="84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167" fontId="2" fillId="0" borderId="0" xfId="1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 vertical="top"/>
    </xf>
    <xf numFmtId="43" fontId="11" fillId="0" borderId="0" xfId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Alignment="1">
      <alignment horizontal="right"/>
    </xf>
    <xf numFmtId="49" fontId="48" fillId="0" borderId="1" xfId="0" applyNumberFormat="1" applyFont="1" applyBorder="1" applyAlignment="1">
      <alignment horizontal="center" wrapText="1"/>
    </xf>
    <xf numFmtId="0" fontId="48" fillId="0" borderId="1" xfId="0" applyFont="1" applyBorder="1" applyAlignment="1">
      <alignment horizontal="center"/>
    </xf>
    <xf numFmtId="4" fontId="48" fillId="0" borderId="1" xfId="0" applyNumberFormat="1" applyFont="1" applyBorder="1" applyAlignment="1">
      <alignment horizontal="right" wrapText="1"/>
    </xf>
    <xf numFmtId="1" fontId="48" fillId="0" borderId="1" xfId="0" applyNumberFormat="1" applyFont="1" applyBorder="1" applyAlignment="1">
      <alignment horizontal="center"/>
    </xf>
    <xf numFmtId="49" fontId="48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wrapText="1"/>
    </xf>
    <xf numFmtId="1" fontId="49" fillId="0" borderId="1" xfId="0" applyNumberFormat="1" applyFont="1" applyBorder="1" applyAlignment="1">
      <alignment horizontal="center"/>
    </xf>
    <xf numFmtId="49" fontId="49" fillId="0" borderId="1" xfId="0" applyNumberFormat="1" applyFont="1" applyBorder="1" applyAlignment="1">
      <alignment horizontal="center"/>
    </xf>
    <xf numFmtId="0" fontId="49" fillId="0" borderId="1" xfId="0" applyFont="1" applyBorder="1" applyAlignment="1">
      <alignment wrapText="1"/>
    </xf>
    <xf numFmtId="0" fontId="49" fillId="0" borderId="1" xfId="0" applyFont="1" applyBorder="1" applyAlignment="1">
      <alignment horizontal="left" wrapText="1"/>
    </xf>
    <xf numFmtId="0" fontId="48" fillId="0" borderId="1" xfId="0" applyFont="1" applyBorder="1" applyAlignment="1">
      <alignment horizontal="left" wrapText="1"/>
    </xf>
    <xf numFmtId="1" fontId="85" fillId="0" borderId="0" xfId="0" applyNumberFormat="1" applyFont="1" applyAlignment="1">
      <alignment horizontal="center"/>
    </xf>
    <xf numFmtId="49" fontId="85" fillId="0" borderId="0" xfId="0" applyNumberFormat="1" applyFont="1" applyAlignment="1">
      <alignment horizontal="center"/>
    </xf>
    <xf numFmtId="0" fontId="85" fillId="0" borderId="0" xfId="0" applyFont="1" applyAlignment="1">
      <alignment wrapText="1"/>
    </xf>
    <xf numFmtId="4" fontId="85" fillId="0" borderId="0" xfId="0" applyNumberFormat="1" applyFont="1" applyAlignment="1">
      <alignment horizontal="right" wrapText="1"/>
    </xf>
    <xf numFmtId="0" fontId="22" fillId="0" borderId="1" xfId="0" applyFont="1" applyBorder="1" applyAlignment="1">
      <alignment wrapText="1"/>
    </xf>
    <xf numFmtId="167" fontId="48" fillId="0" borderId="1" xfId="1" applyNumberFormat="1" applyFont="1" applyFill="1" applyBorder="1" applyAlignment="1">
      <alignment horizontal="right" wrapText="1"/>
    </xf>
    <xf numFmtId="0" fontId="48" fillId="0" borderId="1" xfId="0" applyFont="1" applyFill="1" applyBorder="1" applyAlignment="1">
      <alignment horizontal="right" wrapText="1"/>
    </xf>
    <xf numFmtId="1" fontId="49" fillId="0" borderId="1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wrapText="1"/>
    </xf>
    <xf numFmtId="0" fontId="48" fillId="0" borderId="1" xfId="0" applyFont="1" applyFill="1" applyBorder="1" applyAlignment="1">
      <alignment horizontal="left" wrapText="1"/>
    </xf>
    <xf numFmtId="0" fontId="49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3" fontId="48" fillId="0" borderId="1" xfId="0" applyNumberFormat="1" applyFont="1" applyFill="1" applyBorder="1" applyAlignment="1">
      <alignment horizontal="right" wrapText="1"/>
    </xf>
    <xf numFmtId="1" fontId="50" fillId="0" borderId="1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wrapText="1"/>
    </xf>
    <xf numFmtId="4" fontId="48" fillId="0" borderId="1" xfId="0" applyNumberFormat="1" applyFont="1" applyFill="1" applyBorder="1" applyAlignment="1">
      <alignment horizontal="right" wrapText="1"/>
    </xf>
    <xf numFmtId="0" fontId="49" fillId="0" borderId="1" xfId="0" applyFont="1" applyFill="1" applyBorder="1" applyAlignment="1">
      <alignment horizontal="right" wrapText="1"/>
    </xf>
    <xf numFmtId="1" fontId="67" fillId="0" borderId="1" xfId="0" applyNumberFormat="1" applyFont="1" applyFill="1" applyBorder="1" applyAlignment="1">
      <alignment horizontal="center"/>
    </xf>
    <xf numFmtId="1" fontId="64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wrapText="1"/>
    </xf>
    <xf numFmtId="0" fontId="64" fillId="0" borderId="1" xfId="0" applyFont="1" applyFill="1" applyBorder="1" applyAlignment="1">
      <alignment wrapText="1"/>
    </xf>
    <xf numFmtId="0" fontId="67" fillId="0" borderId="1" xfId="0" applyFont="1" applyFill="1" applyBorder="1" applyAlignment="1">
      <alignment wrapText="1"/>
    </xf>
    <xf numFmtId="0" fontId="64" fillId="0" borderId="1" xfId="0" applyFont="1" applyFill="1" applyBorder="1" applyAlignment="1">
      <alignment horizontal="left" wrapText="1"/>
    </xf>
    <xf numFmtId="167" fontId="64" fillId="0" borderId="1" xfId="1" applyNumberFormat="1" applyFont="1" applyFill="1" applyBorder="1" applyAlignment="1">
      <alignment horizontal="right" wrapText="1"/>
    </xf>
    <xf numFmtId="167" fontId="64" fillId="0" borderId="1" xfId="1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wrapText="1"/>
    </xf>
    <xf numFmtId="167" fontId="60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Border="1" applyAlignment="1"/>
    <xf numFmtId="165" fontId="52" fillId="0" borderId="0" xfId="1" applyNumberFormat="1" applyFont="1" applyFill="1" applyBorder="1" applyAlignment="1">
      <alignment vertical="top" wrapText="1"/>
    </xf>
    <xf numFmtId="3" fontId="53" fillId="0" borderId="0" xfId="0" applyNumberFormat="1" applyFont="1" applyFill="1" applyBorder="1"/>
    <xf numFmtId="165" fontId="74" fillId="0" borderId="0" xfId="1" applyNumberFormat="1" applyFont="1" applyFill="1" applyBorder="1"/>
    <xf numFmtId="0" fontId="51" fillId="0" borderId="1" xfId="0" applyFont="1" applyFill="1" applyBorder="1" applyAlignment="1">
      <alignment horizontal="left" vertical="top" wrapText="1"/>
    </xf>
    <xf numFmtId="167" fontId="51" fillId="0" borderId="1" xfId="1" applyNumberFormat="1" applyFont="1" applyFill="1" applyBorder="1" applyAlignment="1">
      <alignment horizontal="right" wrapText="1"/>
    </xf>
    <xf numFmtId="167" fontId="51" fillId="0" borderId="1" xfId="1" applyNumberFormat="1" applyFont="1" applyFill="1" applyBorder="1" applyAlignment="1">
      <alignment horizontal="left" wrapText="1"/>
    </xf>
    <xf numFmtId="165" fontId="9" fillId="0" borderId="0" xfId="1" applyNumberFormat="1" applyFont="1" applyFill="1" applyBorder="1" applyAlignment="1">
      <alignment vertical="top"/>
    </xf>
    <xf numFmtId="43" fontId="2" fillId="0" borderId="0" xfId="1" applyFont="1" applyFill="1" applyBorder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right" vertical="top" wrapText="1"/>
    </xf>
    <xf numFmtId="165" fontId="9" fillId="0" borderId="0" xfId="1" applyNumberFormat="1" applyFont="1" applyFill="1" applyBorder="1" applyAlignment="1">
      <alignment horizontal="right" vertical="top" wrapText="1"/>
    </xf>
    <xf numFmtId="43" fontId="2" fillId="0" borderId="0" xfId="1" applyFont="1" applyBorder="1" applyAlignment="1">
      <alignment vertical="top" wrapText="1"/>
    </xf>
    <xf numFmtId="43" fontId="9" fillId="0" borderId="0" xfId="1" applyFont="1" applyFill="1" applyBorder="1" applyAlignment="1">
      <alignment horizontal="right" vertical="top" wrapText="1"/>
    </xf>
    <xf numFmtId="43" fontId="9" fillId="0" borderId="0" xfId="1" applyFont="1" applyFill="1" applyBorder="1" applyAlignment="1">
      <alignment horizontal="left" vertical="top" wrapText="1"/>
    </xf>
    <xf numFmtId="43" fontId="2" fillId="0" borderId="0" xfId="1" applyFont="1" applyFill="1" applyBorder="1"/>
    <xf numFmtId="166" fontId="2" fillId="0" borderId="0" xfId="1" applyNumberFormat="1" applyFont="1" applyBorder="1" applyAlignment="1">
      <alignment vertical="top" wrapText="1"/>
    </xf>
    <xf numFmtId="4" fontId="51" fillId="0" borderId="1" xfId="0" applyNumberFormat="1" applyFont="1" applyBorder="1" applyAlignment="1">
      <alignment horizontal="right" wrapText="1"/>
    </xf>
    <xf numFmtId="4" fontId="88" fillId="0" borderId="0" xfId="0" applyNumberFormat="1" applyFont="1" applyAlignment="1">
      <alignment horizontal="right" wrapText="1"/>
    </xf>
    <xf numFmtId="4" fontId="9" fillId="0" borderId="0" xfId="0" applyNumberFormat="1" applyFont="1" applyFill="1" applyBorder="1" applyAlignment="1">
      <alignment wrapText="1"/>
    </xf>
    <xf numFmtId="164" fontId="16" fillId="0" borderId="0" xfId="1" applyNumberFormat="1" applyFont="1" applyFill="1" applyBorder="1" applyAlignment="1">
      <alignment wrapText="1"/>
    </xf>
    <xf numFmtId="164" fontId="52" fillId="0" borderId="0" xfId="1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wrapText="1"/>
    </xf>
    <xf numFmtId="4" fontId="51" fillId="0" borderId="1" xfId="0" applyNumberFormat="1" applyFont="1" applyFill="1" applyBorder="1" applyAlignment="1">
      <alignment horizontal="right" wrapText="1"/>
    </xf>
    <xf numFmtId="4" fontId="65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4" fontId="49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3" fontId="18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3" fontId="17" fillId="0" borderId="1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3" fontId="18" fillId="0" borderId="1" xfId="1" applyNumberFormat="1" applyFont="1" applyFill="1" applyBorder="1" applyAlignment="1">
      <alignment horizontal="center"/>
    </xf>
    <xf numFmtId="0" fontId="3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87" fillId="0" borderId="0" xfId="0" applyFont="1"/>
    <xf numFmtId="0" fontId="49" fillId="0" borderId="0" xfId="0" applyFont="1" applyAlignment="1">
      <alignment vertical="center"/>
    </xf>
    <xf numFmtId="0" fontId="49" fillId="0" borderId="0" xfId="13" applyFont="1" applyAlignment="1">
      <alignment vertical="center"/>
    </xf>
    <xf numFmtId="3" fontId="49" fillId="0" borderId="0" xfId="13" applyNumberFormat="1" applyFont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65" fillId="0" borderId="1" xfId="0" applyFont="1" applyFill="1" applyBorder="1"/>
    <xf numFmtId="0" fontId="65" fillId="0" borderId="1" xfId="0" applyFont="1" applyFill="1" applyBorder="1" applyAlignment="1">
      <alignment wrapText="1"/>
    </xf>
    <xf numFmtId="165" fontId="65" fillId="0" borderId="1" xfId="0" applyNumberFormat="1" applyFont="1" applyFill="1" applyBorder="1"/>
    <xf numFmtId="0" fontId="66" fillId="0" borderId="1" xfId="0" applyFont="1" applyFill="1" applyBorder="1"/>
    <xf numFmtId="0" fontId="66" fillId="0" borderId="1" xfId="0" applyFont="1" applyFill="1" applyBorder="1" applyAlignment="1">
      <alignment wrapText="1"/>
    </xf>
    <xf numFmtId="165" fontId="66" fillId="0" borderId="1" xfId="0" applyNumberFormat="1" applyFont="1" applyFill="1" applyBorder="1"/>
    <xf numFmtId="0" fontId="66" fillId="0" borderId="1" xfId="0" applyFont="1" applyBorder="1"/>
    <xf numFmtId="165" fontId="66" fillId="0" borderId="1" xfId="1" applyNumberFormat="1" applyFont="1" applyFill="1" applyBorder="1"/>
    <xf numFmtId="167" fontId="49" fillId="0" borderId="1" xfId="0" applyNumberFormat="1" applyFont="1" applyFill="1" applyBorder="1" applyAlignment="1">
      <alignment horizontal="left" wrapText="1"/>
    </xf>
    <xf numFmtId="3" fontId="66" fillId="0" borderId="1" xfId="0" applyNumberFormat="1" applyFont="1" applyFill="1" applyBorder="1"/>
    <xf numFmtId="165" fontId="65" fillId="0" borderId="1" xfId="1" applyNumberFormat="1" applyFont="1" applyFill="1" applyBorder="1"/>
    <xf numFmtId="167" fontId="48" fillId="0" borderId="1" xfId="0" applyNumberFormat="1" applyFont="1" applyFill="1" applyBorder="1" applyAlignment="1">
      <alignment horizontal="right" wrapText="1"/>
    </xf>
    <xf numFmtId="1" fontId="48" fillId="0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wrapText="1"/>
    </xf>
    <xf numFmtId="1" fontId="49" fillId="0" borderId="1" xfId="0" quotePrefix="1" applyNumberFormat="1" applyFont="1" applyFill="1" applyBorder="1" applyAlignment="1">
      <alignment horizontal="center"/>
    </xf>
    <xf numFmtId="167" fontId="49" fillId="0" borderId="1" xfId="1" applyNumberFormat="1" applyFont="1" applyFill="1" applyBorder="1" applyAlignment="1">
      <alignment horizontal="left" wrapText="1"/>
    </xf>
    <xf numFmtId="167" fontId="48" fillId="0" borderId="1" xfId="1" applyNumberFormat="1" applyFont="1" applyFill="1" applyBorder="1" applyAlignment="1">
      <alignment horizontal="left" wrapText="1"/>
    </xf>
    <xf numFmtId="169" fontId="66" fillId="0" borderId="1" xfId="0" applyNumberFormat="1" applyFont="1" applyBorder="1"/>
    <xf numFmtId="1" fontId="48" fillId="0" borderId="1" xfId="0" quotePrefix="1" applyNumberFormat="1" applyFont="1" applyFill="1" applyBorder="1" applyAlignment="1">
      <alignment horizontal="center"/>
    </xf>
    <xf numFmtId="167" fontId="48" fillId="0" borderId="1" xfId="1" applyNumberFormat="1" applyFont="1" applyFill="1" applyBorder="1" applyAlignment="1">
      <alignment wrapText="1"/>
    </xf>
    <xf numFmtId="167" fontId="49" fillId="0" borderId="1" xfId="1" applyNumberFormat="1" applyFont="1" applyFill="1" applyBorder="1" applyAlignment="1">
      <alignment wrapText="1"/>
    </xf>
    <xf numFmtId="167" fontId="48" fillId="0" borderId="1" xfId="0" applyNumberFormat="1" applyFont="1" applyFill="1" applyBorder="1" applyAlignment="1">
      <alignment horizontal="left" wrapText="1"/>
    </xf>
    <xf numFmtId="167" fontId="49" fillId="0" borderId="1" xfId="1" applyNumberFormat="1" applyFont="1" applyFill="1" applyBorder="1" applyAlignment="1">
      <alignment horizontal="right" wrapText="1"/>
    </xf>
    <xf numFmtId="167" fontId="49" fillId="0" borderId="1" xfId="1" applyNumberFormat="1" applyFont="1" applyFill="1" applyBorder="1" applyAlignment="1">
      <alignment horizontal="left" vertical="top" wrapText="1"/>
    </xf>
    <xf numFmtId="167" fontId="49" fillId="0" borderId="1" xfId="0" applyNumberFormat="1" applyFont="1" applyFill="1" applyBorder="1" applyAlignment="1">
      <alignment horizontal="left" vertical="top" wrapText="1"/>
    </xf>
    <xf numFmtId="0" fontId="49" fillId="0" borderId="1" xfId="0" applyFont="1" applyBorder="1" applyAlignment="1">
      <alignment horizontal="left"/>
    </xf>
    <xf numFmtId="167" fontId="49" fillId="0" borderId="1" xfId="0" applyNumberFormat="1" applyFont="1" applyFill="1" applyBorder="1" applyAlignment="1">
      <alignment wrapText="1"/>
    </xf>
    <xf numFmtId="167" fontId="48" fillId="0" borderId="1" xfId="0" applyNumberFormat="1" applyFont="1" applyFill="1" applyBorder="1" applyAlignment="1">
      <alignment horizontal="center"/>
    </xf>
    <xf numFmtId="167" fontId="49" fillId="0" borderId="1" xfId="0" applyNumberFormat="1" applyFont="1" applyFill="1" applyBorder="1" applyAlignment="1">
      <alignment horizontal="center"/>
    </xf>
    <xf numFmtId="0" fontId="48" fillId="0" borderId="1" xfId="0" applyFont="1" applyBorder="1" applyAlignment="1">
      <alignment horizontal="left"/>
    </xf>
    <xf numFmtId="167" fontId="48" fillId="0" borderId="1" xfId="0" applyNumberFormat="1" applyFont="1" applyFill="1" applyBorder="1" applyAlignment="1">
      <alignment wrapText="1"/>
    </xf>
    <xf numFmtId="0" fontId="57" fillId="0" borderId="1" xfId="0" applyFont="1" applyFill="1" applyBorder="1" applyAlignment="1">
      <alignment horizontal="center" wrapText="1"/>
    </xf>
    <xf numFmtId="3" fontId="56" fillId="0" borderId="1" xfId="0" applyNumberFormat="1" applyFont="1" applyFill="1" applyBorder="1" applyAlignment="1">
      <alignment horizontal="center"/>
    </xf>
    <xf numFmtId="3" fontId="56" fillId="0" borderId="1" xfId="1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48" fillId="0" borderId="1" xfId="0" applyNumberFormat="1" applyFont="1" applyFill="1" applyBorder="1" applyAlignment="1">
      <alignment horizontal="center" wrapText="1"/>
    </xf>
    <xf numFmtId="165" fontId="48" fillId="0" borderId="1" xfId="1" applyNumberFormat="1" applyFont="1" applyFill="1" applyBorder="1" applyAlignment="1">
      <alignment horizontal="right" wrapText="1"/>
    </xf>
    <xf numFmtId="0" fontId="22" fillId="0" borderId="1" xfId="0" applyFont="1" applyFill="1" applyBorder="1"/>
    <xf numFmtId="165" fontId="22" fillId="0" borderId="1" xfId="1" applyNumberFormat="1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165" fontId="16" fillId="0" borderId="1" xfId="1" applyNumberFormat="1" applyFont="1" applyFill="1" applyBorder="1"/>
    <xf numFmtId="0" fontId="4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wrapText="1"/>
    </xf>
    <xf numFmtId="0" fontId="48" fillId="0" borderId="1" xfId="0" applyFont="1" applyFill="1" applyBorder="1" applyAlignment="1">
      <alignment horizontal="center" vertical="top"/>
    </xf>
    <xf numFmtId="0" fontId="48" fillId="0" borderId="1" xfId="0" applyFont="1" applyFill="1" applyBorder="1" applyAlignment="1">
      <alignment horizontal="left" vertical="top" wrapText="1"/>
    </xf>
    <xf numFmtId="165" fontId="22" fillId="0" borderId="1" xfId="0" applyNumberFormat="1" applyFont="1" applyFill="1" applyBorder="1"/>
    <xf numFmtId="165" fontId="34" fillId="0" borderId="1" xfId="1" applyNumberFormat="1" applyFont="1" applyFill="1" applyBorder="1"/>
    <xf numFmtId="0" fontId="10" fillId="0" borderId="1" xfId="0" applyFont="1" applyFill="1" applyBorder="1"/>
    <xf numFmtId="0" fontId="42" fillId="0" borderId="1" xfId="0" applyFont="1" applyFill="1" applyBorder="1"/>
    <xf numFmtId="0" fontId="16" fillId="0" borderId="1" xfId="0" applyFont="1" applyFill="1" applyBorder="1"/>
    <xf numFmtId="0" fontId="12" fillId="0" borderId="1" xfId="0" applyFont="1" applyFill="1" applyBorder="1"/>
    <xf numFmtId="0" fontId="41" fillId="0" borderId="1" xfId="0" applyFont="1" applyFill="1" applyBorder="1"/>
    <xf numFmtId="0" fontId="87" fillId="0" borderId="1" xfId="0" applyFont="1" applyBorder="1"/>
    <xf numFmtId="0" fontId="13" fillId="0" borderId="1" xfId="0" applyFont="1" applyFill="1" applyBorder="1" applyAlignment="1"/>
    <xf numFmtId="0" fontId="69" fillId="0" borderId="1" xfId="0" applyFont="1" applyFill="1" applyBorder="1"/>
    <xf numFmtId="0" fontId="68" fillId="0" borderId="1" xfId="0" applyFont="1" applyFill="1" applyBorder="1"/>
    <xf numFmtId="1" fontId="67" fillId="0" borderId="1" xfId="0" applyNumberFormat="1" applyFont="1" applyFill="1" applyBorder="1" applyAlignment="1">
      <alignment horizontal="center" wrapText="1"/>
    </xf>
    <xf numFmtId="169" fontId="67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65" fontId="48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wrapText="1"/>
    </xf>
    <xf numFmtId="167" fontId="3" fillId="0" borderId="1" xfId="1" applyNumberFormat="1" applyFont="1" applyFill="1" applyBorder="1" applyAlignment="1">
      <alignment wrapText="1"/>
    </xf>
    <xf numFmtId="167" fontId="49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167" fontId="48" fillId="0" borderId="1" xfId="1" applyNumberFormat="1" applyFont="1" applyFill="1" applyBorder="1" applyAlignment="1">
      <alignment horizontal="left" vertical="top" wrapText="1"/>
    </xf>
    <xf numFmtId="167" fontId="48" fillId="0" borderId="1" xfId="1" applyNumberFormat="1" applyFont="1" applyFill="1" applyBorder="1" applyAlignment="1">
      <alignment horizontal="center" vertical="top" wrapText="1"/>
    </xf>
    <xf numFmtId="0" fontId="64" fillId="0" borderId="1" xfId="0" applyFont="1" applyFill="1" applyBorder="1" applyAlignment="1">
      <alignment horizontal="center"/>
    </xf>
    <xf numFmtId="167" fontId="52" fillId="0" borderId="1" xfId="1" applyNumberFormat="1" applyFont="1" applyFill="1" applyBorder="1" applyAlignment="1">
      <alignment horizontal="right" wrapText="1"/>
    </xf>
    <xf numFmtId="0" fontId="49" fillId="0" borderId="1" xfId="0" applyFont="1" applyFill="1" applyBorder="1" applyAlignment="1">
      <alignment horizontal="left"/>
    </xf>
    <xf numFmtId="167" fontId="48" fillId="2" borderId="1" xfId="1" applyNumberFormat="1" applyFont="1" applyFill="1" applyBorder="1" applyAlignment="1">
      <alignment horizontal="left" wrapText="1"/>
    </xf>
    <xf numFmtId="0" fontId="51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wrapText="1"/>
    </xf>
    <xf numFmtId="3" fontId="48" fillId="0" borderId="1" xfId="0" applyNumberFormat="1" applyFont="1" applyFill="1" applyBorder="1" applyAlignment="1">
      <alignment wrapText="1"/>
    </xf>
    <xf numFmtId="3" fontId="51" fillId="0" borderId="1" xfId="0" applyNumberFormat="1" applyFont="1" applyFill="1" applyBorder="1" applyAlignment="1">
      <alignment wrapText="1"/>
    </xf>
    <xf numFmtId="3" fontId="6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167" fontId="49" fillId="0" borderId="1" xfId="1" applyNumberFormat="1" applyFont="1" applyBorder="1" applyAlignment="1">
      <alignment wrapText="1"/>
    </xf>
    <xf numFmtId="167" fontId="48" fillId="0" borderId="1" xfId="1" applyNumberFormat="1" applyFont="1" applyBorder="1" applyAlignment="1">
      <alignment vertical="top" wrapText="1"/>
    </xf>
    <xf numFmtId="164" fontId="48" fillId="0" borderId="1" xfId="1" applyNumberFormat="1" applyFont="1" applyFill="1" applyBorder="1" applyAlignment="1">
      <alignment horizontal="left" vertical="top" wrapText="1"/>
    </xf>
    <xf numFmtId="164" fontId="51" fillId="0" borderId="1" xfId="1" applyNumberFormat="1" applyFont="1" applyFill="1" applyBorder="1" applyAlignment="1">
      <alignment horizontal="left" vertical="top" wrapText="1"/>
    </xf>
    <xf numFmtId="164" fontId="48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wrapText="1"/>
    </xf>
    <xf numFmtId="164" fontId="49" fillId="0" borderId="1" xfId="1" applyNumberFormat="1" applyFont="1" applyFill="1" applyBorder="1" applyAlignment="1">
      <alignment horizontal="right" wrapText="1"/>
    </xf>
    <xf numFmtId="164" fontId="48" fillId="0" borderId="1" xfId="1" applyNumberFormat="1" applyFont="1" applyFill="1" applyBorder="1" applyAlignment="1">
      <alignment horizontal="right" wrapText="1"/>
    </xf>
    <xf numFmtId="164" fontId="48" fillId="0" borderId="1" xfId="1" applyNumberFormat="1" applyFont="1" applyFill="1" applyBorder="1" applyAlignment="1">
      <alignment horizontal="left" wrapText="1"/>
    </xf>
    <xf numFmtId="0" fontId="51" fillId="0" borderId="1" xfId="0" applyFont="1" applyFill="1" applyBorder="1" applyAlignment="1">
      <alignment wrapText="1"/>
    </xf>
    <xf numFmtId="0" fontId="48" fillId="0" borderId="1" xfId="0" applyFont="1" applyFill="1" applyBorder="1" applyAlignment="1"/>
    <xf numFmtId="1" fontId="49" fillId="0" borderId="1" xfId="0" applyNumberFormat="1" applyFont="1" applyFill="1" applyBorder="1" applyAlignment="1"/>
    <xf numFmtId="165" fontId="49" fillId="0" borderId="1" xfId="1" applyNumberFormat="1" applyFont="1" applyFill="1" applyBorder="1" applyAlignment="1">
      <alignment horizontal="right" wrapText="1"/>
    </xf>
    <xf numFmtId="165" fontId="52" fillId="0" borderId="1" xfId="1" applyNumberFormat="1" applyFont="1" applyFill="1" applyBorder="1" applyAlignment="1">
      <alignment horizontal="right" wrapText="1"/>
    </xf>
    <xf numFmtId="1" fontId="48" fillId="0" borderId="1" xfId="0" applyNumberFormat="1" applyFont="1" applyFill="1" applyBorder="1" applyAlignment="1"/>
    <xf numFmtId="165" fontId="51" fillId="0" borderId="1" xfId="1" applyNumberFormat="1" applyFont="1" applyFill="1" applyBorder="1" applyAlignment="1">
      <alignment horizontal="right" wrapText="1"/>
    </xf>
    <xf numFmtId="165" fontId="48" fillId="0" borderId="1" xfId="0" applyNumberFormat="1" applyFont="1" applyFill="1" applyBorder="1" applyAlignment="1">
      <alignment horizontal="right" wrapText="1"/>
    </xf>
    <xf numFmtId="165" fontId="49" fillId="0" borderId="1" xfId="0" applyNumberFormat="1" applyFont="1" applyFill="1" applyBorder="1" applyAlignment="1">
      <alignment horizontal="right" wrapText="1"/>
    </xf>
    <xf numFmtId="165" fontId="52" fillId="0" borderId="1" xfId="0" applyNumberFormat="1" applyFont="1" applyFill="1" applyBorder="1" applyAlignment="1">
      <alignment horizontal="right" wrapText="1"/>
    </xf>
    <xf numFmtId="165" fontId="48" fillId="0" borderId="1" xfId="0" applyNumberFormat="1" applyFont="1" applyFill="1" applyBorder="1" applyAlignment="1">
      <alignment horizontal="right" vertical="top" wrapText="1"/>
    </xf>
    <xf numFmtId="165" fontId="51" fillId="0" borderId="1" xfId="0" applyNumberFormat="1" applyFont="1" applyFill="1" applyBorder="1" applyAlignment="1">
      <alignment horizontal="right" vertical="top" wrapText="1"/>
    </xf>
    <xf numFmtId="165" fontId="49" fillId="0" borderId="1" xfId="0" applyNumberFormat="1" applyFont="1" applyFill="1" applyBorder="1" applyAlignment="1">
      <alignment horizontal="right" vertical="top" wrapText="1"/>
    </xf>
    <xf numFmtId="165" fontId="51" fillId="0" borderId="1" xfId="0" applyNumberFormat="1" applyFont="1" applyFill="1" applyBorder="1" applyAlignment="1">
      <alignment horizontal="right" wrapText="1"/>
    </xf>
    <xf numFmtId="0" fontId="66" fillId="0" borderId="1" xfId="0" applyFont="1" applyFill="1" applyBorder="1" applyAlignment="1"/>
    <xf numFmtId="169" fontId="66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169" fontId="64" fillId="0" borderId="1" xfId="0" applyNumberFormat="1" applyFont="1" applyFill="1" applyBorder="1" applyAlignment="1">
      <alignment wrapText="1"/>
    </xf>
    <xf numFmtId="165" fontId="68" fillId="0" borderId="1" xfId="0" applyNumberFormat="1" applyFont="1" applyBorder="1"/>
    <xf numFmtId="0" fontId="12" fillId="0" borderId="1" xfId="0" applyFont="1" applyFill="1" applyBorder="1" applyAlignment="1"/>
    <xf numFmtId="167" fontId="68" fillId="0" borderId="1" xfId="0" applyNumberFormat="1" applyFont="1" applyBorder="1"/>
    <xf numFmtId="3" fontId="49" fillId="0" borderId="1" xfId="0" applyNumberFormat="1" applyFont="1" applyFill="1" applyBorder="1" applyAlignment="1">
      <alignment horizontal="right" wrapText="1"/>
    </xf>
    <xf numFmtId="1" fontId="49" fillId="0" borderId="1" xfId="0" quotePrefix="1" applyNumberFormat="1" applyFont="1" applyFill="1" applyBorder="1" applyAlignment="1">
      <alignment horizontal="center" wrapText="1"/>
    </xf>
    <xf numFmtId="1" fontId="49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3" fontId="22" fillId="0" borderId="1" xfId="0" applyNumberFormat="1" applyFont="1" applyFill="1" applyBorder="1"/>
    <xf numFmtId="167" fontId="49" fillId="0" borderId="1" xfId="1" applyNumberFormat="1" applyFont="1" applyFill="1" applyBorder="1" applyAlignment="1">
      <alignment horizontal="right" vertical="top" wrapText="1"/>
    </xf>
    <xf numFmtId="167" fontId="49" fillId="0" borderId="1" xfId="0" applyNumberFormat="1" applyFont="1" applyFill="1" applyBorder="1" applyAlignment="1">
      <alignment vertical="top" wrapText="1"/>
    </xf>
    <xf numFmtId="4" fontId="59" fillId="0" borderId="1" xfId="0" applyNumberFormat="1" applyFont="1" applyFill="1" applyBorder="1" applyAlignment="1">
      <alignment horizontal="center" vertical="center" wrapText="1"/>
    </xf>
    <xf numFmtId="4" fontId="60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1" fontId="57" fillId="0" borderId="1" xfId="0" applyNumberFormat="1" applyFont="1" applyFill="1" applyBorder="1" applyAlignment="1">
      <alignment horizontal="center"/>
    </xf>
    <xf numFmtId="3" fontId="62" fillId="0" borderId="1" xfId="0" applyNumberFormat="1" applyFont="1" applyFill="1" applyBorder="1" applyAlignment="1">
      <alignment horizontal="center" wrapText="1"/>
    </xf>
    <xf numFmtId="3" fontId="61" fillId="0" borderId="1" xfId="0" applyNumberFormat="1" applyFont="1" applyFill="1" applyBorder="1" applyAlignment="1">
      <alignment horizontal="center" wrapText="1"/>
    </xf>
    <xf numFmtId="1" fontId="56" fillId="0" borderId="1" xfId="0" applyNumberFormat="1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 wrapText="1"/>
    </xf>
    <xf numFmtId="1" fontId="57" fillId="0" borderId="1" xfId="0" applyNumberFormat="1" applyFont="1" applyFill="1" applyBorder="1" applyAlignment="1">
      <alignment horizontal="center" vertical="center"/>
    </xf>
    <xf numFmtId="1" fontId="57" fillId="0" borderId="1" xfId="0" quotePrefix="1" applyNumberFormat="1" applyFont="1" applyFill="1" applyBorder="1" applyAlignment="1">
      <alignment horizontal="center" vertical="center"/>
    </xf>
    <xf numFmtId="1" fontId="56" fillId="0" borderId="1" xfId="0" quotePrefix="1" applyNumberFormat="1" applyFont="1" applyFill="1" applyBorder="1" applyAlignment="1">
      <alignment horizontal="center" vertical="center"/>
    </xf>
    <xf numFmtId="1" fontId="56" fillId="0" borderId="1" xfId="0" quotePrefix="1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3" fontId="62" fillId="0" borderId="1" xfId="0" applyNumberFormat="1" applyFont="1" applyFill="1" applyBorder="1" applyAlignment="1">
      <alignment horizontal="center" vertical="top" wrapText="1"/>
    </xf>
    <xf numFmtId="3" fontId="61" fillId="0" borderId="1" xfId="0" applyNumberFormat="1" applyFont="1" applyFill="1" applyBorder="1" applyAlignment="1">
      <alignment horizontal="center" vertical="top" wrapText="1"/>
    </xf>
    <xf numFmtId="3" fontId="31" fillId="0" borderId="1" xfId="1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16" fontId="18" fillId="0" borderId="1" xfId="0" applyNumberFormat="1" applyFont="1" applyFill="1" applyBorder="1" applyAlignment="1">
      <alignment horizontal="center"/>
    </xf>
    <xf numFmtId="164" fontId="49" fillId="0" borderId="1" xfId="1" applyNumberFormat="1" applyFont="1" applyFill="1" applyBorder="1" applyAlignment="1">
      <alignment horizontal="left" wrapText="1"/>
    </xf>
    <xf numFmtId="1" fontId="52" fillId="0" borderId="1" xfId="0" applyNumberFormat="1" applyFont="1" applyFill="1" applyBorder="1" applyAlignment="1">
      <alignment horizontal="center"/>
    </xf>
    <xf numFmtId="49" fontId="52" fillId="0" borderId="1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3" fontId="48" fillId="0" borderId="1" xfId="0" applyNumberFormat="1" applyFont="1" applyFill="1" applyBorder="1" applyAlignment="1">
      <alignment horizontal="left" wrapText="1"/>
    </xf>
    <xf numFmtId="1" fontId="49" fillId="0" borderId="1" xfId="0" applyNumberFormat="1" applyFont="1" applyFill="1" applyBorder="1" applyAlignment="1">
      <alignment horizontal="center" vertical="center"/>
    </xf>
    <xf numFmtId="3" fontId="49" fillId="0" borderId="1" xfId="0" applyNumberFormat="1" applyFont="1" applyFill="1" applyBorder="1" applyAlignment="1">
      <alignment horizontal="left" wrapText="1"/>
    </xf>
    <xf numFmtId="49" fontId="49" fillId="0" borderId="1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41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3" fontId="49" fillId="0" borderId="1" xfId="0" applyNumberFormat="1" applyFont="1" applyFill="1" applyBorder="1" applyAlignment="1">
      <alignment wrapText="1"/>
    </xf>
    <xf numFmtId="1" fontId="49" fillId="0" borderId="1" xfId="0" applyNumberFormat="1" applyFont="1" applyFill="1" applyBorder="1" applyAlignment="1">
      <alignment horizontal="left"/>
    </xf>
    <xf numFmtId="1" fontId="48" fillId="0" borderId="1" xfId="0" applyNumberFormat="1" applyFont="1" applyFill="1" applyBorder="1" applyAlignment="1">
      <alignment horizontal="left"/>
    </xf>
    <xf numFmtId="1" fontId="49" fillId="0" borderId="1" xfId="0" quotePrefix="1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65" fontId="34" fillId="0" borderId="1" xfId="0" applyNumberFormat="1" applyFont="1" applyFill="1" applyBorder="1"/>
    <xf numFmtId="165" fontId="18" fillId="0" borderId="1" xfId="1" applyNumberFormat="1" applyFont="1" applyFill="1" applyBorder="1" applyAlignment="1">
      <alignment horizontal="left" wrapText="1"/>
    </xf>
    <xf numFmtId="0" fontId="55" fillId="0" borderId="1" xfId="2" applyFont="1" applyFill="1" applyBorder="1" applyAlignment="1"/>
    <xf numFmtId="4" fontId="48" fillId="0" borderId="1" xfId="0" applyNumberFormat="1" applyFont="1" applyFill="1" applyBorder="1" applyAlignment="1">
      <alignment wrapText="1"/>
    </xf>
    <xf numFmtId="0" fontId="49" fillId="0" borderId="1" xfId="0" applyFont="1" applyFill="1" applyBorder="1" applyAlignment="1"/>
    <xf numFmtId="1" fontId="49" fillId="0" borderId="1" xfId="0" applyNumberFormat="1" applyFont="1" applyFill="1" applyBorder="1" applyAlignment="1">
      <alignment horizontal="right"/>
    </xf>
    <xf numFmtId="164" fontId="48" fillId="0" borderId="1" xfId="1" applyNumberFormat="1" applyFont="1" applyFill="1" applyBorder="1" applyAlignment="1">
      <alignment horizontal="center" wrapText="1"/>
    </xf>
    <xf numFmtId="164" fontId="48" fillId="0" borderId="1" xfId="1" applyNumberFormat="1" applyFont="1" applyFill="1" applyBorder="1" applyAlignment="1">
      <alignment wrapText="1"/>
    </xf>
    <xf numFmtId="4" fontId="48" fillId="0" borderId="1" xfId="0" applyNumberFormat="1" applyFont="1" applyFill="1" applyBorder="1" applyAlignment="1">
      <alignment horizontal="left" wrapText="1"/>
    </xf>
    <xf numFmtId="4" fontId="49" fillId="0" borderId="1" xfId="0" applyNumberFormat="1" applyFont="1" applyFill="1" applyBorder="1" applyAlignment="1">
      <alignment horizontal="left" wrapText="1"/>
    </xf>
    <xf numFmtId="49" fontId="48" fillId="0" borderId="1" xfId="0" applyNumberFormat="1" applyFont="1" applyFill="1" applyBorder="1" applyAlignment="1">
      <alignment horizontal="center"/>
    </xf>
    <xf numFmtId="4" fontId="49" fillId="0" borderId="1" xfId="0" applyNumberFormat="1" applyFont="1" applyFill="1" applyBorder="1" applyAlignment="1">
      <alignment horizontal="left" vertical="top" wrapText="1"/>
    </xf>
    <xf numFmtId="3" fontId="49" fillId="0" borderId="1" xfId="0" applyNumberFormat="1" applyFont="1" applyFill="1" applyBorder="1" applyAlignment="1">
      <alignment horizontal="left" vertical="top" wrapText="1"/>
    </xf>
    <xf numFmtId="1" fontId="4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1" fontId="49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left" wrapText="1"/>
    </xf>
    <xf numFmtId="0" fontId="49" fillId="0" borderId="1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vertical="center" wrapText="1"/>
    </xf>
    <xf numFmtId="49" fontId="49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 wrapText="1"/>
    </xf>
    <xf numFmtId="43" fontId="48" fillId="0" borderId="1" xfId="0" applyNumberFormat="1" applyFont="1" applyFill="1" applyBorder="1" applyAlignment="1">
      <alignment horizontal="right" wrapText="1"/>
    </xf>
    <xf numFmtId="1" fontId="49" fillId="0" borderId="0" xfId="0" applyNumberFormat="1" applyFont="1" applyFill="1" applyBorder="1" applyAlignment="1">
      <alignment horizontal="center"/>
    </xf>
    <xf numFmtId="2" fontId="48" fillId="0" borderId="1" xfId="0" applyNumberFormat="1" applyFont="1" applyFill="1" applyBorder="1" applyAlignment="1">
      <alignment horizontal="center" vertical="top" wrapText="1"/>
    </xf>
    <xf numFmtId="1" fontId="4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top"/>
    </xf>
    <xf numFmtId="0" fontId="90" fillId="0" borderId="1" xfId="0" applyFont="1" applyFill="1" applyBorder="1"/>
    <xf numFmtId="0" fontId="90" fillId="0" borderId="1" xfId="0" applyFont="1" applyBorder="1"/>
    <xf numFmtId="169" fontId="90" fillId="0" borderId="1" xfId="0" applyNumberFormat="1" applyFont="1" applyFill="1" applyBorder="1"/>
    <xf numFmtId="0" fontId="8" fillId="0" borderId="1" xfId="0" applyFont="1" applyFill="1" applyBorder="1"/>
    <xf numFmtId="0" fontId="41" fillId="0" borderId="1" xfId="0" applyFont="1" applyFill="1" applyBorder="1" applyAlignment="1">
      <alignment horizontal="center"/>
    </xf>
    <xf numFmtId="164" fontId="49" fillId="0" borderId="0" xfId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3" fontId="43" fillId="0" borderId="0" xfId="0" applyNumberFormat="1" applyFont="1" applyFill="1" applyBorder="1" applyAlignment="1">
      <alignment vertical="top" wrapText="1"/>
    </xf>
    <xf numFmtId="167" fontId="68" fillId="0" borderId="0" xfId="0" applyNumberFormat="1" applyFont="1" applyBorder="1"/>
    <xf numFmtId="0" fontId="9" fillId="0" borderId="0" xfId="0" applyFont="1" applyFill="1" applyBorder="1" applyAlignment="1">
      <alignment horizontal="left"/>
    </xf>
    <xf numFmtId="167" fontId="9" fillId="0" borderId="0" xfId="1" applyNumberFormat="1" applyFont="1" applyFill="1" applyBorder="1" applyAlignment="1">
      <alignment wrapText="1"/>
    </xf>
    <xf numFmtId="43" fontId="48" fillId="0" borderId="1" xfId="1" applyFont="1" applyFill="1" applyBorder="1" applyAlignment="1">
      <alignment wrapText="1"/>
    </xf>
    <xf numFmtId="0" fontId="18" fillId="0" borderId="0" xfId="0" applyFont="1" applyFill="1"/>
    <xf numFmtId="41" fontId="17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8" fillId="0" borderId="0" xfId="1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7" fontId="48" fillId="0" borderId="1" xfId="0" applyNumberFormat="1" applyFont="1" applyFill="1" applyBorder="1" applyAlignment="1">
      <alignment horizontal="center" wrapText="1"/>
    </xf>
    <xf numFmtId="167" fontId="34" fillId="0" borderId="1" xfId="0" applyNumberFormat="1" applyFont="1" applyFill="1" applyBorder="1"/>
    <xf numFmtId="167" fontId="34" fillId="0" borderId="1" xfId="1" applyNumberFormat="1" applyFont="1" applyFill="1" applyBorder="1"/>
    <xf numFmtId="164" fontId="48" fillId="0" borderId="1" xfId="0" applyNumberFormat="1" applyFont="1" applyFill="1" applyBorder="1" applyAlignment="1">
      <alignment horizontal="right" wrapText="1"/>
    </xf>
    <xf numFmtId="0" fontId="48" fillId="0" borderId="1" xfId="0" applyFont="1" applyFill="1" applyBorder="1" applyAlignment="1">
      <alignment horizontal="left"/>
    </xf>
    <xf numFmtId="1" fontId="49" fillId="0" borderId="4" xfId="0" applyNumberFormat="1" applyFont="1" applyBorder="1" applyAlignment="1">
      <alignment horizontal="center"/>
    </xf>
    <xf numFmtId="0" fontId="49" fillId="0" borderId="4" xfId="0" applyFont="1" applyBorder="1" applyAlignment="1">
      <alignment horizontal="left"/>
    </xf>
    <xf numFmtId="0" fontId="49" fillId="0" borderId="1" xfId="0" applyFont="1" applyBorder="1"/>
    <xf numFmtId="49" fontId="18" fillId="0" borderId="1" xfId="0" applyNumberFormat="1" applyFont="1" applyFill="1" applyBorder="1" applyAlignment="1">
      <alignment horizontal="left" wrapText="1"/>
    </xf>
    <xf numFmtId="4" fontId="49" fillId="0" borderId="0" xfId="0" applyNumberFormat="1" applyFont="1" applyFill="1" applyBorder="1" applyAlignment="1">
      <alignment wrapText="1"/>
    </xf>
    <xf numFmtId="0" fontId="65" fillId="0" borderId="1" xfId="0" applyFont="1" applyFill="1" applyBorder="1" applyAlignment="1"/>
    <xf numFmtId="4" fontId="48" fillId="2" borderId="1" xfId="0" applyNumberFormat="1" applyFont="1" applyFill="1" applyBorder="1" applyAlignment="1">
      <alignment wrapText="1"/>
    </xf>
    <xf numFmtId="3" fontId="48" fillId="2" borderId="1" xfId="0" applyNumberFormat="1" applyFont="1" applyFill="1" applyBorder="1" applyAlignment="1">
      <alignment wrapText="1"/>
    </xf>
    <xf numFmtId="167" fontId="49" fillId="0" borderId="1" xfId="1" applyNumberFormat="1" applyFont="1" applyFill="1" applyBorder="1"/>
    <xf numFmtId="0" fontId="66" fillId="0" borderId="0" xfId="0" applyFont="1" applyFill="1" applyBorder="1"/>
    <xf numFmtId="0" fontId="66" fillId="0" borderId="0" xfId="0" applyFont="1" applyFill="1"/>
    <xf numFmtId="3" fontId="48" fillId="0" borderId="1" xfId="0" applyNumberFormat="1" applyFont="1" applyFill="1" applyBorder="1" applyAlignment="1">
      <alignment horizontal="center" vertical="center" wrapText="1"/>
    </xf>
    <xf numFmtId="0" fontId="66" fillId="0" borderId="0" xfId="0" applyFont="1" applyBorder="1"/>
    <xf numFmtId="1" fontId="48" fillId="2" borderId="1" xfId="0" applyNumberFormat="1" applyFont="1" applyFill="1" applyBorder="1" applyAlignment="1">
      <alignment horizontal="center" vertical="top"/>
    </xf>
    <xf numFmtId="0" fontId="48" fillId="2" borderId="1" xfId="0" applyFont="1" applyFill="1" applyBorder="1" applyAlignment="1">
      <alignment vertical="top"/>
    </xf>
    <xf numFmtId="4" fontId="48" fillId="0" borderId="1" xfId="0" applyNumberFormat="1" applyFont="1" applyFill="1" applyBorder="1" applyAlignment="1">
      <alignment horizontal="right"/>
    </xf>
    <xf numFmtId="43" fontId="48" fillId="0" borderId="1" xfId="1" applyFont="1" applyFill="1" applyBorder="1" applyAlignment="1">
      <alignment horizontal="right" wrapText="1"/>
    </xf>
    <xf numFmtId="0" fontId="0" fillId="0" borderId="1" xfId="0" applyFont="1" applyFill="1" applyBorder="1"/>
    <xf numFmtId="1" fontId="48" fillId="0" borderId="1" xfId="0" applyNumberFormat="1" applyFont="1" applyFill="1" applyBorder="1" applyAlignment="1">
      <alignment horizontal="center" vertical="top"/>
    </xf>
    <xf numFmtId="0" fontId="48" fillId="0" borderId="1" xfId="0" applyFont="1" applyFill="1" applyBorder="1" applyAlignment="1">
      <alignment vertical="top" wrapText="1"/>
    </xf>
    <xf numFmtId="1" fontId="49" fillId="0" borderId="1" xfId="0" applyNumberFormat="1" applyFont="1" applyFill="1" applyBorder="1" applyAlignment="1">
      <alignment horizontal="center" vertical="top"/>
    </xf>
    <xf numFmtId="1" fontId="49" fillId="0" borderId="1" xfId="0" quotePrefix="1" applyNumberFormat="1" applyFont="1" applyFill="1" applyBorder="1" applyAlignment="1">
      <alignment horizontal="center" vertical="top"/>
    </xf>
    <xf numFmtId="165" fontId="49" fillId="0" borderId="1" xfId="1" applyNumberFormat="1" applyFont="1" applyFill="1" applyBorder="1" applyAlignment="1">
      <alignment vertical="top" wrapText="1"/>
    </xf>
    <xf numFmtId="165" fontId="48" fillId="0" borderId="0" xfId="1" applyNumberFormat="1" applyFont="1" applyFill="1" applyBorder="1" applyAlignment="1">
      <alignment vertical="top" wrapText="1"/>
    </xf>
    <xf numFmtId="3" fontId="66" fillId="0" borderId="0" xfId="0" applyNumberFormat="1" applyFont="1" applyFill="1"/>
    <xf numFmtId="165" fontId="65" fillId="0" borderId="0" xfId="1" applyNumberFormat="1" applyFont="1" applyFill="1" applyBorder="1"/>
    <xf numFmtId="165" fontId="65" fillId="0" borderId="0" xfId="0" applyNumberFormat="1" applyFont="1" applyFill="1" applyBorder="1"/>
    <xf numFmtId="165" fontId="71" fillId="0" borderId="1" xfId="1" applyNumberFormat="1" applyFont="1" applyFill="1" applyBorder="1"/>
    <xf numFmtId="3" fontId="34" fillId="0" borderId="1" xfId="0" applyNumberFormat="1" applyFont="1" applyFill="1" applyBorder="1"/>
    <xf numFmtId="0" fontId="34" fillId="0" borderId="1" xfId="0" applyFont="1" applyFill="1" applyBorder="1"/>
    <xf numFmtId="0" fontId="48" fillId="0" borderId="1" xfId="0" applyFont="1" applyBorder="1"/>
    <xf numFmtId="0" fontId="4" fillId="0" borderId="1" xfId="0" applyFont="1" applyFill="1" applyBorder="1" applyAlignment="1">
      <alignment horizontal="left" wrapText="1"/>
    </xf>
    <xf numFmtId="167" fontId="4" fillId="0" borderId="1" xfId="1" applyNumberFormat="1" applyFont="1" applyFill="1" applyBorder="1" applyAlignment="1">
      <alignment horizontal="right" wrapText="1"/>
    </xf>
    <xf numFmtId="1" fontId="49" fillId="0" borderId="1" xfId="0" applyNumberFormat="1" applyFont="1" applyBorder="1" applyAlignment="1">
      <alignment horizontal="center" vertical="top"/>
    </xf>
    <xf numFmtId="1" fontId="49" fillId="0" borderId="1" xfId="0" quotePrefix="1" applyNumberFormat="1" applyFont="1" applyBorder="1" applyAlignment="1">
      <alignment horizontal="center" vertical="top"/>
    </xf>
    <xf numFmtId="0" fontId="65" fillId="0" borderId="1" xfId="0" applyFont="1" applyBorder="1"/>
    <xf numFmtId="0" fontId="49" fillId="0" borderId="1" xfId="0" applyFont="1" applyBorder="1" applyAlignment="1">
      <alignment vertical="top" wrapText="1"/>
    </xf>
    <xf numFmtId="164" fontId="64" fillId="0" borderId="1" xfId="1" applyNumberFormat="1" applyFont="1" applyFill="1" applyBorder="1" applyAlignment="1">
      <alignment horizontal="right" wrapText="1"/>
    </xf>
    <xf numFmtId="0" fontId="48" fillId="0" borderId="1" xfId="0" applyFont="1" applyFill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1" fontId="49" fillId="0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vertical="top" wrapText="1"/>
    </xf>
    <xf numFmtId="0" fontId="49" fillId="2" borderId="1" xfId="0" applyFont="1" applyFill="1" applyBorder="1" applyAlignment="1">
      <alignment vertical="top" wrapText="1"/>
    </xf>
    <xf numFmtId="165" fontId="49" fillId="0" borderId="1" xfId="1" applyNumberFormat="1" applyFont="1" applyFill="1" applyBorder="1" applyAlignment="1">
      <alignment horizontal="left" vertical="top" wrapText="1"/>
    </xf>
    <xf numFmtId="165" fontId="48" fillId="0" borderId="1" xfId="1" applyNumberFormat="1" applyFont="1" applyFill="1" applyBorder="1"/>
    <xf numFmtId="0" fontId="49" fillId="0" borderId="1" xfId="0" applyFont="1" applyFill="1" applyBorder="1" applyAlignment="1">
      <alignment vertical="top"/>
    </xf>
    <xf numFmtId="3" fontId="48" fillId="0" borderId="1" xfId="0" applyNumberFormat="1" applyFont="1" applyFill="1" applyBorder="1" applyAlignment="1">
      <alignment vertical="top"/>
    </xf>
    <xf numFmtId="3" fontId="48" fillId="0" borderId="1" xfId="0" applyNumberFormat="1" applyFont="1" applyFill="1" applyBorder="1" applyAlignment="1">
      <alignment horizontal="right" vertical="top" wrapText="1"/>
    </xf>
    <xf numFmtId="0" fontId="48" fillId="0" borderId="1" xfId="0" applyFont="1" applyFill="1" applyBorder="1" applyAlignment="1">
      <alignment vertical="top"/>
    </xf>
    <xf numFmtId="0" fontId="65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center" wrapText="1"/>
    </xf>
    <xf numFmtId="1" fontId="49" fillId="0" borderId="1" xfId="0" applyNumberFormat="1" applyFont="1" applyFill="1" applyBorder="1" applyAlignment="1">
      <alignment horizontal="center"/>
    </xf>
    <xf numFmtId="1" fontId="48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/>
    </xf>
    <xf numFmtId="0" fontId="66" fillId="0" borderId="1" xfId="0" applyFont="1" applyBorder="1" applyAlignment="1"/>
    <xf numFmtId="165" fontId="49" fillId="0" borderId="1" xfId="1" applyNumberFormat="1" applyFont="1" applyFill="1" applyBorder="1" applyAlignment="1">
      <alignment wrapText="1"/>
    </xf>
    <xf numFmtId="0" fontId="7" fillId="0" borderId="1" xfId="0" applyFont="1" applyFill="1" applyBorder="1"/>
    <xf numFmtId="0" fontId="78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/>
    <xf numFmtId="164" fontId="66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65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 wrapText="1"/>
    </xf>
    <xf numFmtId="0" fontId="66" fillId="0" borderId="1" xfId="0" applyFont="1" applyFill="1" applyBorder="1" applyAlignment="1">
      <alignment vertical="top"/>
    </xf>
    <xf numFmtId="1" fontId="49" fillId="0" borderId="1" xfId="0" applyNumberFormat="1" applyFont="1" applyFill="1" applyBorder="1" applyAlignment="1">
      <alignment horizontal="left" vertical="top"/>
    </xf>
    <xf numFmtId="0" fontId="66" fillId="0" borderId="1" xfId="0" applyFont="1" applyBorder="1" applyAlignment="1">
      <alignment horizontal="left"/>
    </xf>
    <xf numFmtId="0" fontId="65" fillId="0" borderId="1" xfId="0" applyFont="1" applyBorder="1" applyAlignment="1">
      <alignment horizontal="left"/>
    </xf>
    <xf numFmtId="0" fontId="65" fillId="0" borderId="1" xfId="0" applyFont="1" applyFill="1" applyBorder="1" applyAlignment="1">
      <alignment horizontal="left" vertical="top"/>
    </xf>
    <xf numFmtId="165" fontId="65" fillId="0" borderId="1" xfId="0" applyNumberFormat="1" applyFont="1" applyFill="1" applyBorder="1" applyAlignment="1">
      <alignment horizontal="left" vertical="top"/>
    </xf>
    <xf numFmtId="165" fontId="65" fillId="0" borderId="1" xfId="1" applyNumberFormat="1" applyFont="1" applyFill="1" applyBorder="1" applyAlignment="1">
      <alignment horizontal="left" vertical="top"/>
    </xf>
    <xf numFmtId="1" fontId="48" fillId="0" borderId="1" xfId="0" applyNumberFormat="1" applyFont="1" applyBorder="1" applyAlignment="1">
      <alignment horizontal="center"/>
    </xf>
    <xf numFmtId="0" fontId="49" fillId="0" borderId="1" xfId="0" applyFont="1" applyFill="1" applyBorder="1" applyAlignment="1">
      <alignment horizontal="center" wrapText="1"/>
    </xf>
    <xf numFmtId="3" fontId="48" fillId="0" borderId="1" xfId="0" quotePrefix="1" applyNumberFormat="1" applyFont="1" applyFill="1" applyBorder="1" applyAlignment="1">
      <alignment horizontal="right" wrapText="1"/>
    </xf>
    <xf numFmtId="1" fontId="9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wrapText="1"/>
    </xf>
    <xf numFmtId="1" fontId="49" fillId="0" borderId="1" xfId="0" applyNumberFormat="1" applyFont="1" applyBorder="1" applyAlignment="1"/>
    <xf numFmtId="0" fontId="7" fillId="0" borderId="1" xfId="0" applyFont="1" applyFill="1" applyBorder="1" applyAlignment="1"/>
    <xf numFmtId="0" fontId="0" fillId="0" borderId="1" xfId="0" applyFont="1" applyFill="1" applyBorder="1" applyAlignment="1"/>
    <xf numFmtId="1" fontId="51" fillId="0" borderId="1" xfId="0" applyNumberFormat="1" applyFont="1" applyFill="1" applyBorder="1" applyAlignment="1"/>
    <xf numFmtId="167" fontId="51" fillId="0" borderId="1" xfId="0" applyNumberFormat="1" applyFont="1" applyFill="1" applyBorder="1" applyAlignment="1">
      <alignment wrapText="1"/>
    </xf>
    <xf numFmtId="165" fontId="65" fillId="0" borderId="1" xfId="1" applyNumberFormat="1" applyFont="1" applyFill="1" applyBorder="1" applyAlignment="1"/>
    <xf numFmtId="165" fontId="65" fillId="0" borderId="1" xfId="0" applyNumberFormat="1" applyFont="1" applyFill="1" applyBorder="1" applyAlignment="1"/>
    <xf numFmtId="169" fontId="48" fillId="0" borderId="1" xfId="0" applyNumberFormat="1" applyFont="1" applyFill="1" applyBorder="1" applyAlignment="1">
      <alignment wrapText="1"/>
    </xf>
    <xf numFmtId="0" fontId="87" fillId="0" borderId="1" xfId="0" applyFont="1" applyFill="1" applyBorder="1"/>
    <xf numFmtId="0" fontId="38" fillId="0" borderId="1" xfId="0" applyFont="1" applyFill="1" applyBorder="1"/>
    <xf numFmtId="165" fontId="69" fillId="0" borderId="1" xfId="0" applyNumberFormat="1" applyFont="1" applyBorder="1"/>
    <xf numFmtId="0" fontId="16" fillId="0" borderId="1" xfId="0" applyFont="1" applyFill="1" applyBorder="1" applyAlignment="1"/>
    <xf numFmtId="167" fontId="69" fillId="0" borderId="1" xfId="0" applyNumberFormat="1" applyFont="1" applyBorder="1"/>
    <xf numFmtId="1" fontId="64" fillId="0" borderId="1" xfId="0" applyNumberFormat="1" applyFont="1" applyFill="1" applyBorder="1" applyAlignment="1">
      <alignment horizontal="center" wrapText="1"/>
    </xf>
    <xf numFmtId="167" fontId="65" fillId="0" borderId="1" xfId="0" applyNumberFormat="1" applyFont="1" applyBorder="1"/>
    <xf numFmtId="169" fontId="0" fillId="0" borderId="1" xfId="0" applyNumberFormat="1" applyFont="1" applyFill="1" applyBorder="1"/>
    <xf numFmtId="167" fontId="0" fillId="0" borderId="1" xfId="0" applyNumberFormat="1" applyFont="1" applyFill="1" applyBorder="1"/>
    <xf numFmtId="167" fontId="73" fillId="0" borderId="1" xfId="0" applyNumberFormat="1" applyFont="1" applyFill="1" applyBorder="1"/>
    <xf numFmtId="167" fontId="86" fillId="0" borderId="1" xfId="0" applyNumberFormat="1" applyFont="1" applyFill="1" applyBorder="1"/>
    <xf numFmtId="49" fontId="49" fillId="0" borderId="4" xfId="0" applyNumberFormat="1" applyFont="1" applyBorder="1" applyAlignment="1">
      <alignment horizontal="center"/>
    </xf>
    <xf numFmtId="4" fontId="49" fillId="0" borderId="4" xfId="0" applyNumberFormat="1" applyFont="1" applyBorder="1" applyAlignment="1">
      <alignment horizontal="right" wrapText="1"/>
    </xf>
    <xf numFmtId="4" fontId="52" fillId="0" borderId="4" xfId="0" applyNumberFormat="1" applyFont="1" applyBorder="1" applyAlignment="1">
      <alignment horizontal="right" wrapText="1"/>
    </xf>
    <xf numFmtId="1" fontId="49" fillId="0" borderId="5" xfId="0" applyNumberFormat="1" applyFont="1" applyBorder="1" applyAlignment="1">
      <alignment horizontal="center"/>
    </xf>
    <xf numFmtId="49" fontId="49" fillId="0" borderId="5" xfId="0" applyNumberFormat="1" applyFont="1" applyBorder="1" applyAlignment="1">
      <alignment horizontal="center"/>
    </xf>
    <xf numFmtId="0" fontId="49" fillId="0" borderId="5" xfId="0" applyFont="1" applyBorder="1" applyAlignment="1">
      <alignment horizontal="left"/>
    </xf>
    <xf numFmtId="4" fontId="49" fillId="0" borderId="5" xfId="0" applyNumberFormat="1" applyFont="1" applyBorder="1" applyAlignment="1">
      <alignment horizontal="right" wrapText="1"/>
    </xf>
    <xf numFmtId="4" fontId="49" fillId="0" borderId="1" xfId="0" applyNumberFormat="1" applyFont="1" applyBorder="1" applyAlignment="1">
      <alignment horizontal="right" wrapText="1"/>
    </xf>
    <xf numFmtId="4" fontId="52" fillId="0" borderId="1" xfId="0" applyNumberFormat="1" applyFont="1" applyBorder="1" applyAlignment="1">
      <alignment horizontal="right" wrapText="1"/>
    </xf>
    <xf numFmtId="0" fontId="48" fillId="0" borderId="1" xfId="0" applyFont="1" applyFill="1" applyBorder="1" applyAlignment="1">
      <alignment horizontal="center" wrapText="1"/>
    </xf>
    <xf numFmtId="1" fontId="49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41" fontId="17" fillId="0" borderId="1" xfId="0" applyNumberFormat="1" applyFont="1" applyFill="1" applyBorder="1" applyAlignment="1">
      <alignment horizontal="center" wrapText="1"/>
    </xf>
    <xf numFmtId="41" fontId="17" fillId="0" borderId="1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41" fontId="28" fillId="0" borderId="1" xfId="0" applyNumberFormat="1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center" wrapText="1"/>
    </xf>
    <xf numFmtId="41" fontId="33" fillId="0" borderId="0" xfId="0" applyNumberFormat="1" applyFont="1" applyFill="1" applyBorder="1" applyAlignment="1">
      <alignment horizontal="center" wrapText="1"/>
    </xf>
    <xf numFmtId="41" fontId="3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" fontId="17" fillId="0" borderId="1" xfId="0" applyNumberFormat="1" applyFont="1" applyFill="1" applyBorder="1" applyAlignment="1">
      <alignment horizontal="center"/>
    </xf>
    <xf numFmtId="49" fontId="48" fillId="0" borderId="1" xfId="0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vertical="top" wrapText="1"/>
    </xf>
    <xf numFmtId="167" fontId="3" fillId="0" borderId="1" xfId="1" applyNumberFormat="1" applyFont="1" applyFill="1" applyBorder="1" applyAlignment="1">
      <alignment vertical="top"/>
    </xf>
    <xf numFmtId="167" fontId="4" fillId="0" borderId="1" xfId="1" applyNumberFormat="1" applyFont="1" applyFill="1" applyBorder="1" applyAlignment="1">
      <alignment wrapText="1"/>
    </xf>
    <xf numFmtId="167" fontId="4" fillId="0" borderId="1" xfId="1" applyNumberFormat="1" applyFont="1" applyFill="1" applyBorder="1" applyAlignment="1">
      <alignment horizontal="center"/>
    </xf>
    <xf numFmtId="167" fontId="4" fillId="0" borderId="1" xfId="1" applyNumberFormat="1" applyFont="1" applyFill="1" applyBorder="1" applyAlignment="1">
      <alignment horizontal="left" wrapText="1"/>
    </xf>
    <xf numFmtId="49" fontId="50" fillId="0" borderId="1" xfId="0" applyNumberFormat="1" applyFont="1" applyFill="1" applyBorder="1" applyAlignment="1">
      <alignment horizontal="center"/>
    </xf>
    <xf numFmtId="167" fontId="48" fillId="0" borderId="1" xfId="0" applyNumberFormat="1" applyFont="1" applyFill="1" applyBorder="1" applyAlignment="1">
      <alignment horizontal="right"/>
    </xf>
    <xf numFmtId="167" fontId="48" fillId="0" borderId="1" xfId="0" applyNumberFormat="1" applyFont="1" applyFill="1" applyBorder="1" applyAlignment="1"/>
    <xf numFmtId="3" fontId="58" fillId="0" borderId="1" xfId="0" applyNumberFormat="1" applyFont="1" applyFill="1" applyBorder="1" applyAlignment="1">
      <alignment horizontal="center"/>
    </xf>
    <xf numFmtId="3" fontId="60" fillId="0" borderId="1" xfId="0" applyNumberFormat="1" applyFont="1" applyFill="1" applyBorder="1" applyAlignment="1">
      <alignment horizontal="center"/>
    </xf>
    <xf numFmtId="3" fontId="58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 wrapText="1"/>
    </xf>
    <xf numFmtId="0" fontId="48" fillId="0" borderId="1" xfId="0" applyFont="1" applyBorder="1" applyAlignment="1">
      <alignment horizontal="left" vertical="top" wrapText="1"/>
    </xf>
    <xf numFmtId="0" fontId="48" fillId="2" borderId="1" xfId="0" applyFont="1" applyFill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48" fillId="2" borderId="1" xfId="0" applyFont="1" applyFill="1" applyBorder="1" applyAlignment="1">
      <alignment horizontal="center" vertical="top"/>
    </xf>
    <xf numFmtId="3" fontId="48" fillId="2" borderId="1" xfId="0" applyNumberFormat="1" applyFont="1" applyFill="1" applyBorder="1" applyAlignment="1">
      <alignment horizontal="center" vertical="top"/>
    </xf>
    <xf numFmtId="1" fontId="49" fillId="2" borderId="1" xfId="0" applyNumberFormat="1" applyFont="1" applyFill="1" applyBorder="1" applyAlignment="1">
      <alignment horizontal="center" vertical="top"/>
    </xf>
    <xf numFmtId="0" fontId="49" fillId="2" borderId="1" xfId="0" applyFont="1" applyFill="1" applyBorder="1" applyAlignment="1">
      <alignment horizontal="center" vertical="top"/>
    </xf>
    <xf numFmtId="3" fontId="49" fillId="2" borderId="1" xfId="0" applyNumberFormat="1" applyFont="1" applyFill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 vertical="top" wrapText="1"/>
    </xf>
    <xf numFmtId="3" fontId="49" fillId="2" borderId="1" xfId="0" applyNumberFormat="1" applyFont="1" applyFill="1" applyBorder="1" applyAlignment="1">
      <alignment horizontal="right" vertical="top" wrapText="1"/>
    </xf>
    <xf numFmtId="3" fontId="48" fillId="2" borderId="1" xfId="0" applyNumberFormat="1" applyFont="1" applyFill="1" applyBorder="1" applyAlignment="1">
      <alignment horizontal="center" vertical="top" wrapText="1"/>
    </xf>
    <xf numFmtId="0" fontId="49" fillId="2" borderId="1" xfId="0" applyFont="1" applyFill="1" applyBorder="1" applyAlignment="1">
      <alignment horizontal="left" vertical="top" wrapText="1"/>
    </xf>
    <xf numFmtId="3" fontId="48" fillId="2" borderId="1" xfId="0" applyNumberFormat="1" applyFont="1" applyFill="1" applyBorder="1" applyAlignment="1">
      <alignment vertical="top" wrapText="1"/>
    </xf>
    <xf numFmtId="1" fontId="48" fillId="2" borderId="0" xfId="0" applyNumberFormat="1" applyFont="1" applyFill="1" applyBorder="1" applyAlignment="1">
      <alignment vertical="top"/>
    </xf>
    <xf numFmtId="3" fontId="49" fillId="2" borderId="1" xfId="0" applyNumberFormat="1" applyFont="1" applyFill="1" applyBorder="1" applyAlignment="1">
      <alignment vertical="top" wrapText="1"/>
    </xf>
    <xf numFmtId="3" fontId="48" fillId="2" borderId="0" xfId="0" applyNumberFormat="1" applyFont="1" applyFill="1" applyBorder="1" applyAlignment="1">
      <alignment vertical="top" wrapText="1"/>
    </xf>
    <xf numFmtId="3" fontId="49" fillId="2" borderId="0" xfId="0" applyNumberFormat="1" applyFont="1" applyFill="1" applyBorder="1" applyAlignment="1">
      <alignment vertical="top" wrapText="1"/>
    </xf>
    <xf numFmtId="0" fontId="49" fillId="0" borderId="1" xfId="0" applyFont="1" applyBorder="1" applyAlignment="1">
      <alignment vertical="top"/>
    </xf>
    <xf numFmtId="3" fontId="49" fillId="2" borderId="1" xfId="0" applyNumberFormat="1" applyFont="1" applyFill="1" applyBorder="1" applyAlignment="1">
      <alignment vertical="top"/>
    </xf>
    <xf numFmtId="0" fontId="48" fillId="0" borderId="1" xfId="0" applyFont="1" applyBorder="1" applyAlignment="1">
      <alignment vertical="top" wrapText="1"/>
    </xf>
    <xf numFmtId="3" fontId="48" fillId="2" borderId="1" xfId="0" applyNumberFormat="1" applyFont="1" applyFill="1" applyBorder="1" applyAlignment="1">
      <alignment horizontal="center" wrapText="1"/>
    </xf>
    <xf numFmtId="4" fontId="48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5" fontId="54" fillId="0" borderId="1" xfId="1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5" fontId="50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70" fillId="0" borderId="1" xfId="1" applyNumberFormat="1" applyFont="1" applyFill="1" applyBorder="1"/>
    <xf numFmtId="165" fontId="50" fillId="0" borderId="1" xfId="1" applyNumberFormat="1" applyFont="1" applyFill="1" applyBorder="1" applyAlignment="1">
      <alignment horizontal="left" vertical="center" wrapText="1"/>
    </xf>
    <xf numFmtId="165" fontId="54" fillId="0" borderId="1" xfId="1" applyNumberFormat="1" applyFont="1" applyFill="1" applyBorder="1" applyAlignment="1">
      <alignment horizontal="right" vertical="center" wrapText="1"/>
    </xf>
    <xf numFmtId="0" fontId="49" fillId="0" borderId="1" xfId="13" applyFont="1" applyFill="1" applyBorder="1" applyAlignment="1">
      <alignment horizontal="center" vertical="center"/>
    </xf>
    <xf numFmtId="0" fontId="49" fillId="0" borderId="1" xfId="0" quotePrefix="1" applyFont="1" applyFill="1" applyBorder="1" applyAlignment="1">
      <alignment horizontal="right" vertical="center"/>
    </xf>
    <xf numFmtId="165" fontId="54" fillId="0" borderId="1" xfId="1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center" wrapText="1"/>
    </xf>
    <xf numFmtId="0" fontId="73" fillId="0" borderId="1" xfId="0" applyFont="1" applyFill="1" applyBorder="1"/>
    <xf numFmtId="0" fontId="3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86" fillId="0" borderId="1" xfId="0" applyFont="1" applyFill="1" applyBorder="1"/>
    <xf numFmtId="1" fontId="48" fillId="0" borderId="1" xfId="0" applyNumberFormat="1" applyFont="1" applyFill="1" applyBorder="1" applyAlignment="1">
      <alignment vertical="top"/>
    </xf>
    <xf numFmtId="3" fontId="48" fillId="2" borderId="1" xfId="0" applyNumberFormat="1" applyFont="1" applyFill="1" applyBorder="1" applyAlignment="1">
      <alignment vertical="top"/>
    </xf>
    <xf numFmtId="1" fontId="48" fillId="2" borderId="1" xfId="0" applyNumberFormat="1" applyFont="1" applyFill="1" applyBorder="1" applyAlignment="1">
      <alignment vertical="top"/>
    </xf>
    <xf numFmtId="1" fontId="48" fillId="0" borderId="1" xfId="0" applyNumberFormat="1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right" vertical="top" wrapText="1"/>
    </xf>
    <xf numFmtId="167" fontId="48" fillId="0" borderId="1" xfId="1" applyNumberFormat="1" applyFont="1" applyFill="1" applyBorder="1" applyAlignment="1">
      <alignment horizontal="right" vertical="top" wrapText="1"/>
    </xf>
    <xf numFmtId="0" fontId="73" fillId="0" borderId="0" xfId="0" applyFont="1" applyFill="1"/>
    <xf numFmtId="165" fontId="48" fillId="0" borderId="1" xfId="1" applyNumberFormat="1" applyFont="1" applyFill="1" applyBorder="1" applyAlignment="1">
      <alignment horizontal="center" vertical="top"/>
    </xf>
    <xf numFmtId="165" fontId="48" fillId="0" borderId="1" xfId="1" applyNumberFormat="1" applyFont="1" applyFill="1" applyBorder="1" applyAlignment="1">
      <alignment vertical="top"/>
    </xf>
    <xf numFmtId="165" fontId="48" fillId="0" borderId="1" xfId="1" applyNumberFormat="1" applyFont="1" applyFill="1" applyBorder="1" applyAlignment="1" applyProtection="1">
      <alignment vertical="top"/>
    </xf>
    <xf numFmtId="166" fontId="49" fillId="0" borderId="1" xfId="1" applyNumberFormat="1" applyFont="1" applyFill="1" applyBorder="1" applyAlignment="1">
      <alignment vertical="top" wrapText="1"/>
    </xf>
    <xf numFmtId="165" fontId="49" fillId="0" borderId="1" xfId="1" applyNumberFormat="1" applyFont="1" applyBorder="1" applyAlignment="1">
      <alignment vertical="top" wrapText="1"/>
    </xf>
    <xf numFmtId="43" fontId="49" fillId="0" borderId="1" xfId="1" applyFont="1" applyBorder="1" applyAlignment="1">
      <alignment vertical="top" wrapText="1"/>
    </xf>
    <xf numFmtId="165" fontId="49" fillId="0" borderId="1" xfId="1" applyNumberFormat="1" applyFont="1" applyFill="1" applyBorder="1" applyAlignment="1"/>
    <xf numFmtId="0" fontId="65" fillId="0" borderId="0" xfId="0" applyFont="1" applyFill="1" applyBorder="1"/>
    <xf numFmtId="1" fontId="66" fillId="0" borderId="1" xfId="0" applyNumberFormat="1" applyFont="1" applyFill="1" applyBorder="1" applyAlignment="1">
      <alignment horizontal="center" wrapText="1"/>
    </xf>
    <xf numFmtId="165" fontId="66" fillId="0" borderId="0" xfId="1" applyNumberFormat="1" applyFont="1" applyFill="1" applyBorder="1"/>
    <xf numFmtId="1" fontId="48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 wrapText="1"/>
    </xf>
    <xf numFmtId="1" fontId="49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top" wrapText="1"/>
    </xf>
    <xf numFmtId="4" fontId="49" fillId="0" borderId="0" xfId="0" applyNumberFormat="1" applyFont="1" applyFill="1" applyBorder="1" applyAlignment="1">
      <alignment vertical="top" wrapText="1"/>
    </xf>
    <xf numFmtId="1" fontId="49" fillId="0" borderId="0" xfId="0" quotePrefix="1" applyNumberFormat="1" applyFont="1" applyFill="1" applyBorder="1" applyAlignment="1">
      <alignment horizontal="center" vertical="top"/>
    </xf>
    <xf numFmtId="3" fontId="65" fillId="0" borderId="0" xfId="0" applyNumberFormat="1" applyFont="1" applyFill="1"/>
    <xf numFmtId="0" fontId="65" fillId="0" borderId="0" xfId="0" applyFont="1" applyFill="1"/>
    <xf numFmtId="169" fontId="49" fillId="0" borderId="1" xfId="0" applyNumberFormat="1" applyFont="1" applyFill="1" applyBorder="1" applyAlignment="1">
      <alignment horizontal="right" wrapText="1"/>
    </xf>
    <xf numFmtId="16" fontId="18" fillId="0" borderId="0" xfId="0" applyNumberFormat="1" applyFont="1" applyFill="1" applyBorder="1" applyAlignment="1">
      <alignment horizontal="center"/>
    </xf>
    <xf numFmtId="49" fontId="18" fillId="0" borderId="0" xfId="3" applyNumberFormat="1" applyFont="1" applyFill="1" applyBorder="1" applyAlignment="1">
      <alignment horizontal="center"/>
    </xf>
    <xf numFmtId="3" fontId="18" fillId="0" borderId="0" xfId="3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49" fontId="47" fillId="0" borderId="1" xfId="0" applyNumberFormat="1" applyFont="1" applyFill="1" applyBorder="1" applyAlignment="1">
      <alignment horizontal="center"/>
    </xf>
    <xf numFmtId="3" fontId="47" fillId="0" borderId="1" xfId="0" applyNumberFormat="1" applyFont="1" applyFill="1" applyBorder="1" applyAlignment="1">
      <alignment horizontal="center"/>
    </xf>
    <xf numFmtId="3" fontId="0" fillId="0" borderId="0" xfId="0" applyNumberFormat="1" applyFill="1"/>
    <xf numFmtId="41" fontId="19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/>
    <xf numFmtId="0" fontId="17" fillId="0" borderId="0" xfId="0" applyFont="1" applyFill="1" applyAlignment="1">
      <alignment horizontal="center" wrapText="1"/>
    </xf>
    <xf numFmtId="41" fontId="17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5" fontId="18" fillId="0" borderId="0" xfId="1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 wrapText="1"/>
    </xf>
    <xf numFmtId="0" fontId="17" fillId="0" borderId="0" xfId="0" applyFont="1" applyFill="1"/>
    <xf numFmtId="49" fontId="17" fillId="0" borderId="0" xfId="0" applyNumberFormat="1" applyFont="1" applyFill="1" applyAlignment="1">
      <alignment horizontal="center"/>
    </xf>
    <xf numFmtId="3" fontId="17" fillId="0" borderId="0" xfId="1" applyNumberFormat="1" applyFont="1" applyFill="1" applyAlignment="1">
      <alignment horizontal="center"/>
    </xf>
    <xf numFmtId="0" fontId="3" fillId="0" borderId="0" xfId="0" applyFont="1" applyFill="1"/>
    <xf numFmtId="49" fontId="18" fillId="0" borderId="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wrapText="1"/>
    </xf>
    <xf numFmtId="49" fontId="18" fillId="0" borderId="0" xfId="13" applyNumberFormat="1" applyFont="1" applyFill="1" applyBorder="1" applyAlignment="1">
      <alignment horizontal="center" vertical="center"/>
    </xf>
    <xf numFmtId="3" fontId="18" fillId="0" borderId="0" xfId="13" applyNumberFormat="1" applyFont="1" applyFill="1" applyBorder="1" applyAlignment="1">
      <alignment horizontal="center" vertical="center"/>
    </xf>
    <xf numFmtId="3" fontId="18" fillId="0" borderId="0" xfId="13" applyNumberFormat="1" applyFont="1" applyFill="1" applyBorder="1" applyAlignment="1">
      <alignment horizontal="center"/>
    </xf>
    <xf numFmtId="0" fontId="18" fillId="0" borderId="0" xfId="13" applyFont="1" applyFill="1" applyBorder="1" applyAlignment="1">
      <alignment horizontal="center"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3" fontId="18" fillId="0" borderId="0" xfId="6" applyNumberFormat="1" applyFont="1" applyFill="1" applyBorder="1" applyAlignment="1">
      <alignment horizontal="center" vertical="center"/>
    </xf>
    <xf numFmtId="49" fontId="18" fillId="0" borderId="0" xfId="1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" fontId="3" fillId="0" borderId="1" xfId="0" quotePrefix="1" applyNumberFormat="1" applyFont="1" applyFill="1" applyBorder="1" applyAlignment="1">
      <alignment horizontal="center"/>
    </xf>
    <xf numFmtId="49" fontId="89" fillId="0" borderId="1" xfId="0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center"/>
    </xf>
    <xf numFmtId="3" fontId="49" fillId="0" borderId="0" xfId="13" applyNumberFormat="1" applyFont="1" applyFill="1" applyAlignment="1">
      <alignment vertical="center"/>
    </xf>
    <xf numFmtId="41" fontId="48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3" fontId="49" fillId="0" borderId="1" xfId="0" applyNumberFormat="1" applyFont="1" applyFill="1" applyBorder="1" applyAlignment="1">
      <alignment vertical="center"/>
    </xf>
    <xf numFmtId="170" fontId="48" fillId="0" borderId="1" xfId="0" applyNumberFormat="1" applyFont="1" applyFill="1" applyBorder="1" applyAlignment="1">
      <alignment horizontal="center" vertical="center"/>
    </xf>
    <xf numFmtId="3" fontId="56" fillId="0" borderId="1" xfId="0" applyNumberFormat="1" applyFont="1" applyFill="1" applyBorder="1" applyAlignment="1">
      <alignment horizontal="center" vertical="center"/>
    </xf>
    <xf numFmtId="3" fontId="49" fillId="0" borderId="1" xfId="0" applyNumberFormat="1" applyFont="1" applyFill="1" applyBorder="1" applyAlignment="1">
      <alignment horizontal="center" vertical="center"/>
    </xf>
    <xf numFmtId="3" fontId="49" fillId="0" borderId="1" xfId="0" applyNumberFormat="1" applyFont="1" applyFill="1" applyBorder="1" applyAlignment="1">
      <alignment horizontal="center"/>
    </xf>
    <xf numFmtId="3" fontId="49" fillId="0" borderId="1" xfId="0" applyNumberFormat="1" applyFont="1" applyFill="1" applyBorder="1"/>
    <xf numFmtId="3" fontId="57" fillId="0" borderId="1" xfId="0" applyNumberFormat="1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/>
    </xf>
    <xf numFmtId="49" fontId="56" fillId="0" borderId="1" xfId="6" applyNumberFormat="1" applyFont="1" applyFill="1" applyBorder="1" applyAlignment="1">
      <alignment horizontal="left" vertical="center" wrapText="1"/>
    </xf>
    <xf numFmtId="3" fontId="56" fillId="0" borderId="1" xfId="6" applyNumberFormat="1" applyFont="1" applyFill="1" applyBorder="1" applyAlignment="1">
      <alignment horizontal="center" vertical="center"/>
    </xf>
    <xf numFmtId="49" fontId="56" fillId="0" borderId="1" xfId="13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wrapText="1"/>
    </xf>
    <xf numFmtId="1" fontId="49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80" fillId="0" borderId="1" xfId="0" applyFont="1" applyFill="1" applyBorder="1"/>
    <xf numFmtId="167" fontId="48" fillId="0" borderId="1" xfId="1" applyNumberFormat="1" applyFont="1" applyFill="1" applyBorder="1" applyAlignment="1">
      <alignment vertical="top" wrapText="1"/>
    </xf>
    <xf numFmtId="3" fontId="49" fillId="0" borderId="1" xfId="1" applyNumberFormat="1" applyFont="1" applyFill="1" applyBorder="1" applyAlignment="1">
      <alignment horizontal="left" wrapText="1"/>
    </xf>
    <xf numFmtId="3" fontId="49" fillId="0" borderId="1" xfId="1" applyNumberFormat="1" applyFont="1" applyFill="1" applyBorder="1" applyAlignment="1">
      <alignment horizontal="right" wrapText="1"/>
    </xf>
    <xf numFmtId="49" fontId="92" fillId="0" borderId="1" xfId="0" applyNumberFormat="1" applyFont="1" applyFill="1" applyBorder="1" applyAlignment="1">
      <alignment wrapText="1"/>
    </xf>
    <xf numFmtId="49" fontId="49" fillId="0" borderId="1" xfId="0" applyNumberFormat="1" applyFont="1" applyFill="1" applyBorder="1" applyAlignment="1">
      <alignment wrapText="1"/>
    </xf>
    <xf numFmtId="165" fontId="49" fillId="0" borderId="1" xfId="0" applyNumberFormat="1" applyFont="1" applyFill="1" applyBorder="1"/>
    <xf numFmtId="167" fontId="49" fillId="0" borderId="1" xfId="1" applyNumberFormat="1" applyFont="1" applyFill="1" applyBorder="1" applyAlignment="1">
      <alignment horizontal="center"/>
    </xf>
    <xf numFmtId="3" fontId="49" fillId="0" borderId="1" xfId="1" applyNumberFormat="1" applyFont="1" applyFill="1" applyBorder="1" applyAlignment="1">
      <alignment horizontal="center"/>
    </xf>
    <xf numFmtId="1" fontId="49" fillId="0" borderId="1" xfId="0" applyNumberFormat="1" applyFont="1" applyFill="1" applyBorder="1" applyAlignment="1">
      <alignment horizontal="center"/>
    </xf>
    <xf numFmtId="1" fontId="49" fillId="0" borderId="1" xfId="0" applyNumberFormat="1" applyFont="1" applyFill="1" applyBorder="1" applyAlignment="1">
      <alignment horizontal="center"/>
    </xf>
    <xf numFmtId="1" fontId="49" fillId="0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wrapText="1"/>
    </xf>
    <xf numFmtId="0" fontId="65" fillId="0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wrapText="1"/>
    </xf>
    <xf numFmtId="1" fontId="49" fillId="0" borderId="1" xfId="0" applyNumberFormat="1" applyFont="1" applyFill="1" applyBorder="1" applyAlignment="1">
      <alignment horizontal="center"/>
    </xf>
    <xf numFmtId="0" fontId="65" fillId="0" borderId="1" xfId="0" applyFont="1" applyFill="1" applyBorder="1" applyAlignment="1"/>
    <xf numFmtId="0" fontId="48" fillId="0" borderId="1" xfId="0" applyFont="1" applyFill="1" applyBorder="1" applyAlignment="1">
      <alignment horizontal="center" wrapText="1"/>
    </xf>
    <xf numFmtId="1" fontId="49" fillId="0" borderId="1" xfId="0" applyNumberFormat="1" applyFont="1" applyFill="1" applyBorder="1" applyAlignment="1">
      <alignment horizontal="center"/>
    </xf>
    <xf numFmtId="0" fontId="65" fillId="0" borderId="1" xfId="0" applyFont="1" applyFill="1" applyBorder="1" applyAlignment="1"/>
    <xf numFmtId="43" fontId="48" fillId="0" borderId="1" xfId="1" applyFont="1" applyFill="1" applyBorder="1" applyAlignment="1">
      <alignment horizontal="center"/>
    </xf>
    <xf numFmtId="43" fontId="70" fillId="0" borderId="0" xfId="1" applyFont="1"/>
    <xf numFmtId="43" fontId="54" fillId="0" borderId="1" xfId="1" applyFont="1" applyFill="1" applyBorder="1" applyAlignment="1">
      <alignment horizontal="center"/>
    </xf>
    <xf numFmtId="43" fontId="54" fillId="0" borderId="1" xfId="1" applyFont="1" applyFill="1" applyBorder="1" applyAlignment="1">
      <alignment horizontal="right" wrapText="1"/>
    </xf>
    <xf numFmtId="43" fontId="71" fillId="0" borderId="0" xfId="1" applyFont="1"/>
    <xf numFmtId="0" fontId="48" fillId="0" borderId="1" xfId="0" applyFont="1" applyFill="1" applyBorder="1" applyAlignment="1">
      <alignment horizontal="center" wrapText="1"/>
    </xf>
    <xf numFmtId="1" fontId="49" fillId="0" borderId="1" xfId="0" applyNumberFormat="1" applyFont="1" applyFill="1" applyBorder="1" applyAlignment="1">
      <alignment horizontal="center"/>
    </xf>
    <xf numFmtId="43" fontId="65" fillId="0" borderId="1" xfId="0" applyNumberFormat="1" applyFont="1" applyFill="1" applyBorder="1"/>
    <xf numFmtId="43" fontId="0" fillId="0" borderId="1" xfId="1" applyFont="1" applyFill="1" applyBorder="1"/>
    <xf numFmtId="43" fontId="49" fillId="0" borderId="1" xfId="1" applyFont="1" applyFill="1" applyBorder="1" applyAlignment="1">
      <alignment horizontal="center"/>
    </xf>
    <xf numFmtId="43" fontId="49" fillId="0" borderId="1" xfId="1" applyFont="1" applyFill="1" applyBorder="1" applyAlignment="1">
      <alignment wrapText="1"/>
    </xf>
    <xf numFmtId="43" fontId="66" fillId="0" borderId="1" xfId="1" applyFont="1" applyFill="1" applyBorder="1"/>
    <xf numFmtId="43" fontId="65" fillId="0" borderId="1" xfId="1" applyFont="1" applyFill="1" applyBorder="1"/>
    <xf numFmtId="43" fontId="66" fillId="0" borderId="0" xfId="1" applyFont="1" applyFill="1" applyBorder="1"/>
    <xf numFmtId="43" fontId="65" fillId="0" borderId="0" xfId="1" applyFont="1" applyFill="1" applyBorder="1"/>
    <xf numFmtId="164" fontId="51" fillId="0" borderId="1" xfId="1" applyNumberFormat="1" applyFont="1" applyFill="1" applyBorder="1" applyAlignment="1">
      <alignment horizontal="right" wrapText="1"/>
    </xf>
    <xf numFmtId="171" fontId="66" fillId="0" borderId="1" xfId="1" applyNumberFormat="1" applyFont="1" applyFill="1" applyBorder="1"/>
    <xf numFmtId="1" fontId="95" fillId="0" borderId="1" xfId="0" applyNumberFormat="1" applyFont="1" applyFill="1" applyBorder="1" applyAlignment="1">
      <alignment horizontal="center"/>
    </xf>
    <xf numFmtId="0" fontId="95" fillId="0" borderId="1" xfId="0" applyFont="1" applyFill="1" applyBorder="1" applyAlignment="1">
      <alignment wrapText="1"/>
    </xf>
    <xf numFmtId="1" fontId="89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left"/>
    </xf>
    <xf numFmtId="4" fontId="96" fillId="0" borderId="0" xfId="0" applyNumberFormat="1" applyFont="1" applyFill="1" applyBorder="1" applyAlignment="1">
      <alignment wrapText="1"/>
    </xf>
    <xf numFmtId="4" fontId="97" fillId="0" borderId="0" xfId="0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 horizontal="right" wrapText="1"/>
    </xf>
    <xf numFmtId="43" fontId="3" fillId="0" borderId="0" xfId="1" applyNumberFormat="1" applyFont="1" applyFill="1" applyBorder="1" applyAlignment="1">
      <alignment wrapText="1"/>
    </xf>
    <xf numFmtId="3" fontId="94" fillId="0" borderId="0" xfId="0" applyNumberFormat="1" applyFont="1" applyFill="1" applyBorder="1" applyAlignment="1">
      <alignment horizontal="right" wrapText="1"/>
    </xf>
    <xf numFmtId="3" fontId="95" fillId="0" borderId="0" xfId="0" applyNumberFormat="1" applyFont="1" applyFill="1" applyBorder="1" applyAlignment="1">
      <alignment horizontal="right" wrapText="1"/>
    </xf>
    <xf numFmtId="165" fontId="89" fillId="0" borderId="0" xfId="1" applyNumberFormat="1" applyFont="1" applyFill="1" applyBorder="1" applyAlignment="1">
      <alignment wrapText="1"/>
    </xf>
    <xf numFmtId="1" fontId="98" fillId="0" borderId="0" xfId="0" applyNumberFormat="1" applyFont="1" applyFill="1" applyBorder="1" applyAlignment="1">
      <alignment horizontal="center" vertical="top"/>
    </xf>
    <xf numFmtId="1" fontId="99" fillId="0" borderId="0" xfId="0" applyNumberFormat="1" applyFont="1" applyFill="1" applyBorder="1" applyAlignment="1">
      <alignment horizontal="center" vertical="top"/>
    </xf>
    <xf numFmtId="1" fontId="99" fillId="0" borderId="0" xfId="0" quotePrefix="1" applyNumberFormat="1" applyFont="1" applyFill="1" applyBorder="1" applyAlignment="1">
      <alignment horizontal="center" vertical="top"/>
    </xf>
    <xf numFmtId="0" fontId="100" fillId="0" borderId="0" xfId="0" applyFont="1" applyFill="1" applyBorder="1" applyAlignment="1">
      <alignment vertical="top" wrapText="1"/>
    </xf>
    <xf numFmtId="165" fontId="99" fillId="0" borderId="0" xfId="1" applyNumberFormat="1" applyFont="1" applyFill="1" applyBorder="1" applyAlignment="1">
      <alignment vertical="top" wrapText="1"/>
    </xf>
    <xf numFmtId="165" fontId="100" fillId="0" borderId="0" xfId="1" applyNumberFormat="1" applyFont="1" applyFill="1" applyBorder="1" applyAlignment="1">
      <alignment vertical="top" wrapText="1"/>
    </xf>
    <xf numFmtId="0" fontId="101" fillId="0" borderId="0" xfId="0" applyFont="1"/>
    <xf numFmtId="43" fontId="102" fillId="0" borderId="0" xfId="1" applyFont="1"/>
    <xf numFmtId="167" fontId="94" fillId="0" borderId="1" xfId="0" applyNumberFormat="1" applyFont="1" applyFill="1" applyBorder="1" applyAlignment="1">
      <alignment horizontal="right" wrapText="1"/>
    </xf>
    <xf numFmtId="4" fontId="62" fillId="0" borderId="1" xfId="0" applyNumberFormat="1" applyFont="1" applyFill="1" applyBorder="1" applyAlignment="1">
      <alignment horizontal="center" wrapText="1"/>
    </xf>
    <xf numFmtId="4" fontId="60" fillId="0" borderId="1" xfId="0" applyNumberFormat="1" applyFont="1" applyFill="1" applyBorder="1" applyAlignment="1">
      <alignment horizontal="center" wrapText="1"/>
    </xf>
    <xf numFmtId="4" fontId="48" fillId="2" borderId="1" xfId="0" applyNumberFormat="1" applyFont="1" applyFill="1" applyBorder="1" applyAlignment="1">
      <alignment vertical="top" wrapText="1"/>
    </xf>
    <xf numFmtId="43" fontId="54" fillId="0" borderId="1" xfId="1" applyNumberFormat="1" applyFont="1" applyFill="1" applyBorder="1" applyAlignment="1">
      <alignment horizontal="left" vertical="center" wrapText="1"/>
    </xf>
    <xf numFmtId="43" fontId="71" fillId="0" borderId="1" xfId="1" applyNumberFormat="1" applyFont="1" applyFill="1" applyBorder="1"/>
    <xf numFmtId="43" fontId="34" fillId="0" borderId="1" xfId="0" applyNumberFormat="1" applyFont="1" applyFill="1" applyBorder="1"/>
    <xf numFmtId="43" fontId="34" fillId="0" borderId="1" xfId="1" applyNumberFormat="1" applyFont="1" applyFill="1" applyBorder="1"/>
    <xf numFmtId="1" fontId="102" fillId="0" borderId="0" xfId="0" applyNumberFormat="1" applyFont="1" applyBorder="1" applyAlignment="1">
      <alignment horizontal="center"/>
    </xf>
    <xf numFmtId="1" fontId="94" fillId="0" borderId="0" xfId="0" applyNumberFormat="1" applyFont="1" applyFill="1" applyBorder="1" applyAlignment="1">
      <alignment horizontal="center"/>
    </xf>
    <xf numFmtId="1" fontId="103" fillId="0" borderId="0" xfId="0" applyNumberFormat="1" applyFont="1" applyBorder="1" applyAlignment="1">
      <alignment horizontal="center"/>
    </xf>
    <xf numFmtId="0" fontId="102" fillId="0" borderId="0" xfId="0" applyFont="1" applyBorder="1" applyAlignment="1">
      <alignment wrapText="1"/>
    </xf>
    <xf numFmtId="164" fontId="95" fillId="0" borderId="0" xfId="1" applyNumberFormat="1" applyFont="1" applyFill="1" applyBorder="1" applyAlignment="1">
      <alignment horizontal="left" wrapText="1"/>
    </xf>
    <xf numFmtId="164" fontId="93" fillId="0" borderId="0" xfId="1" applyNumberFormat="1" applyFont="1" applyFill="1" applyBorder="1" applyAlignment="1">
      <alignment horizontal="left" wrapText="1"/>
    </xf>
    <xf numFmtId="0" fontId="95" fillId="0" borderId="0" xfId="0" applyFont="1" applyFill="1" applyBorder="1" applyAlignment="1">
      <alignment horizontal="left" wrapText="1"/>
    </xf>
    <xf numFmtId="43" fontId="48" fillId="0" borderId="1" xfId="1" applyNumberFormat="1" applyFont="1" applyFill="1" applyBorder="1" applyAlignment="1">
      <alignment wrapText="1"/>
    </xf>
    <xf numFmtId="165" fontId="94" fillId="0" borderId="1" xfId="1" applyNumberFormat="1" applyFont="1" applyFill="1" applyBorder="1" applyAlignment="1">
      <alignment wrapText="1"/>
    </xf>
    <xf numFmtId="43" fontId="65" fillId="0" borderId="0" xfId="0" applyNumberFormat="1" applyFont="1" applyFill="1" applyBorder="1"/>
    <xf numFmtId="166" fontId="65" fillId="0" borderId="0" xfId="1" applyNumberFormat="1" applyFont="1" applyFill="1" applyBorder="1"/>
    <xf numFmtId="43" fontId="48" fillId="0" borderId="0" xfId="1" applyNumberFormat="1" applyFont="1" applyFill="1" applyBorder="1" applyAlignment="1">
      <alignment vertical="top" wrapText="1"/>
    </xf>
    <xf numFmtId="165" fontId="49" fillId="0" borderId="1" xfId="0" applyNumberFormat="1" applyFont="1" applyFill="1" applyBorder="1" applyAlignment="1"/>
    <xf numFmtId="165" fontId="48" fillId="0" borderId="1" xfId="0" applyNumberFormat="1" applyFont="1" applyFill="1" applyBorder="1" applyAlignment="1"/>
    <xf numFmtId="43" fontId="48" fillId="0" borderId="1" xfId="0" applyNumberFormat="1" applyFont="1" applyFill="1" applyBorder="1" applyAlignment="1"/>
    <xf numFmtId="167" fontId="48" fillId="0" borderId="1" xfId="0" applyNumberFormat="1" applyFont="1" applyBorder="1"/>
    <xf numFmtId="0" fontId="48" fillId="0" borderId="1" xfId="0" applyFont="1" applyFill="1" applyBorder="1"/>
    <xf numFmtId="164" fontId="48" fillId="0" borderId="1" xfId="0" applyNumberFormat="1" applyFont="1" applyBorder="1"/>
    <xf numFmtId="4" fontId="51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9" fillId="0" borderId="1" xfId="0" applyFont="1" applyFill="1" applyBorder="1"/>
    <xf numFmtId="165" fontId="19" fillId="0" borderId="1" xfId="0" applyNumberFormat="1" applyFont="1" applyFill="1" applyBorder="1"/>
    <xf numFmtId="165" fontId="8" fillId="0" borderId="1" xfId="0" applyNumberFormat="1" applyFont="1" applyFill="1" applyBorder="1"/>
    <xf numFmtId="165" fontId="8" fillId="0" borderId="1" xfId="1" applyNumberFormat="1" applyFont="1" applyFill="1" applyBorder="1"/>
    <xf numFmtId="1" fontId="8" fillId="0" borderId="1" xfId="0" applyNumberFormat="1" applyFont="1" applyFill="1" applyBorder="1" applyAlignment="1">
      <alignment horizontal="center" vertical="top"/>
    </xf>
    <xf numFmtId="1" fontId="19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3" fontId="19" fillId="0" borderId="1" xfId="0" applyNumberFormat="1" applyFont="1" applyFill="1" applyBorder="1" applyAlignment="1" applyProtection="1">
      <alignment horizontal="right" vertical="top"/>
    </xf>
    <xf numFmtId="3" fontId="8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165" fontId="19" fillId="0" borderId="1" xfId="1" applyNumberFormat="1" applyFont="1" applyFill="1" applyBorder="1" applyAlignment="1">
      <alignment vertical="top" wrapText="1"/>
    </xf>
    <xf numFmtId="1" fontId="8" fillId="0" borderId="1" xfId="0" quotePrefix="1" applyNumberFormat="1" applyFont="1" applyFill="1" applyBorder="1" applyAlignment="1">
      <alignment horizontal="center" vertical="top"/>
    </xf>
    <xf numFmtId="165" fontId="8" fillId="0" borderId="1" xfId="1" applyNumberFormat="1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43" fontId="8" fillId="0" borderId="1" xfId="1" applyFont="1" applyFill="1" applyBorder="1" applyAlignment="1">
      <alignment vertical="top"/>
    </xf>
    <xf numFmtId="43" fontId="19" fillId="0" borderId="1" xfId="1" applyNumberFormat="1" applyFont="1" applyFill="1" applyBorder="1" applyAlignment="1">
      <alignment vertical="top" wrapText="1"/>
    </xf>
    <xf numFmtId="43" fontId="19" fillId="0" borderId="1" xfId="1" applyFont="1" applyFill="1" applyBorder="1" applyAlignment="1">
      <alignment vertical="top" wrapText="1"/>
    </xf>
    <xf numFmtId="43" fontId="8" fillId="0" borderId="1" xfId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/>
    <xf numFmtId="165" fontId="19" fillId="0" borderId="1" xfId="1" applyNumberFormat="1" applyFont="1" applyFill="1" applyBorder="1"/>
    <xf numFmtId="43" fontId="8" fillId="0" borderId="1" xfId="0" applyNumberFormat="1" applyFont="1" applyFill="1" applyBorder="1"/>
    <xf numFmtId="0" fontId="43" fillId="0" borderId="0" xfId="0" applyFont="1" applyFill="1" applyBorder="1"/>
    <xf numFmtId="165" fontId="2" fillId="0" borderId="0" xfId="1" applyNumberFormat="1" applyFont="1" applyFill="1" applyBorder="1"/>
    <xf numFmtId="43" fontId="51" fillId="0" borderId="0" xfId="1" applyNumberFormat="1" applyFont="1" applyFill="1" applyBorder="1" applyAlignment="1">
      <alignment wrapText="1"/>
    </xf>
    <xf numFmtId="43" fontId="53" fillId="0" borderId="0" xfId="0" applyNumberFormat="1" applyFont="1" applyFill="1" applyBorder="1"/>
    <xf numFmtId="43" fontId="66" fillId="0" borderId="1" xfId="0" applyNumberFormat="1" applyFont="1" applyFill="1" applyBorder="1"/>
    <xf numFmtId="43" fontId="48" fillId="0" borderId="0" xfId="1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2" fillId="0" borderId="1" xfId="0" applyFont="1" applyBorder="1" applyAlignment="1">
      <alignment horizontal="center" wrapText="1"/>
    </xf>
    <xf numFmtId="167" fontId="0" fillId="0" borderId="1" xfId="1" applyNumberFormat="1" applyFont="1" applyBorder="1"/>
    <xf numFmtId="164" fontId="0" fillId="0" borderId="1" xfId="1" applyNumberFormat="1" applyFont="1" applyBorder="1"/>
    <xf numFmtId="164" fontId="52" fillId="0" borderId="1" xfId="1" applyNumberFormat="1" applyFont="1" applyBorder="1"/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167" fontId="6" fillId="0" borderId="1" xfId="0" applyNumberFormat="1" applyFont="1" applyBorder="1"/>
    <xf numFmtId="164" fontId="6" fillId="0" borderId="1" xfId="0" applyNumberFormat="1" applyFont="1" applyBorder="1"/>
    <xf numFmtId="0" fontId="37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5" fillId="0" borderId="1" xfId="0" applyFont="1" applyFill="1" applyBorder="1" applyAlignment="1"/>
    <xf numFmtId="0" fontId="3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wrapText="1"/>
    </xf>
    <xf numFmtId="43" fontId="65" fillId="0" borderId="1" xfId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" fontId="48" fillId="0" borderId="1" xfId="0" applyNumberFormat="1" applyFont="1" applyBorder="1" applyAlignment="1">
      <alignment horizontal="center"/>
    </xf>
    <xf numFmtId="0" fontId="81" fillId="0" borderId="0" xfId="2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76" fillId="0" borderId="1" xfId="2" applyFont="1" applyFill="1" applyBorder="1" applyAlignment="1">
      <alignment horizontal="center"/>
    </xf>
    <xf numFmtId="0" fontId="55" fillId="0" borderId="6" xfId="2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1" xfId="0" applyFont="1" applyFill="1" applyBorder="1" applyAlignment="1">
      <alignment horizontal="left" vertical="top"/>
    </xf>
    <xf numFmtId="0" fontId="34" fillId="0" borderId="3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55" fillId="0" borderId="1" xfId="2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0" fontId="79" fillId="0" borderId="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55" fillId="0" borderId="6" xfId="2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91" fillId="0" borderId="1" xfId="2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" fontId="22" fillId="0" borderId="0" xfId="0" applyNumberFormat="1" applyFont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75" fillId="0" borderId="0" xfId="2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43" fontId="11" fillId="0" borderId="0" xfId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 wrapText="1"/>
    </xf>
    <xf numFmtId="41" fontId="19" fillId="0" borderId="0" xfId="0" applyNumberFormat="1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41" fontId="19" fillId="0" borderId="1" xfId="0" applyNumberFormat="1" applyFont="1" applyFill="1" applyBorder="1" applyAlignment="1">
      <alignment horizontal="center" wrapText="1"/>
    </xf>
    <xf numFmtId="41" fontId="28" fillId="0" borderId="0" xfId="0" applyNumberFormat="1" applyFont="1" applyFill="1" applyBorder="1" applyAlignment="1">
      <alignment horizontal="center" wrapText="1"/>
    </xf>
    <xf numFmtId="41" fontId="28" fillId="0" borderId="0" xfId="0" applyNumberFormat="1" applyFont="1" applyFill="1" applyBorder="1" applyAlignment="1">
      <alignment horizontal="center"/>
    </xf>
    <xf numFmtId="41" fontId="14" fillId="0" borderId="1" xfId="0" applyNumberFormat="1" applyFont="1" applyFill="1" applyBorder="1" applyAlignment="1">
      <alignment horizontal="center" wrapText="1"/>
    </xf>
    <xf numFmtId="41" fontId="14" fillId="0" borderId="1" xfId="0" applyNumberFormat="1" applyFont="1" applyFill="1" applyBorder="1" applyAlignment="1">
      <alignment horizontal="center"/>
    </xf>
    <xf numFmtId="41" fontId="17" fillId="0" borderId="1" xfId="0" applyNumberFormat="1" applyFont="1" applyFill="1" applyBorder="1" applyAlignment="1">
      <alignment horizontal="center"/>
    </xf>
    <xf numFmtId="41" fontId="33" fillId="0" borderId="0" xfId="0" applyNumberFormat="1" applyFont="1" applyFill="1" applyBorder="1" applyAlignment="1">
      <alignment horizontal="center" wrapText="1"/>
    </xf>
    <xf numFmtId="41" fontId="33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41" fontId="19" fillId="0" borderId="1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center" wrapText="1"/>
    </xf>
    <xf numFmtId="41" fontId="9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41" fontId="28" fillId="0" borderId="1" xfId="0" applyNumberFormat="1" applyFont="1" applyFill="1" applyBorder="1" applyAlignment="1">
      <alignment horizontal="center" wrapText="1"/>
    </xf>
    <xf numFmtId="41" fontId="28" fillId="0" borderId="1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/>
    </xf>
    <xf numFmtId="0" fontId="18" fillId="0" borderId="0" xfId="0" applyFont="1" applyFill="1" applyBorder="1"/>
    <xf numFmtId="41" fontId="28" fillId="0" borderId="0" xfId="0" applyNumberFormat="1" applyFont="1" applyFill="1" applyAlignment="1">
      <alignment horizontal="center" wrapText="1"/>
    </xf>
    <xf numFmtId="41" fontId="28" fillId="0" borderId="0" xfId="0" applyNumberFormat="1" applyFont="1" applyFill="1" applyAlignment="1">
      <alignment horizontal="center"/>
    </xf>
    <xf numFmtId="41" fontId="28" fillId="0" borderId="0" xfId="0" applyNumberFormat="1" applyFont="1" applyFill="1" applyBorder="1" applyAlignment="1">
      <alignment horizontal="left"/>
    </xf>
    <xf numFmtId="0" fontId="55" fillId="0" borderId="0" xfId="2" applyFont="1" applyFill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41" fontId="17" fillId="0" borderId="1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center" wrapText="1"/>
    </xf>
    <xf numFmtId="41" fontId="17" fillId="0" borderId="0" xfId="0" applyNumberFormat="1" applyFont="1" applyFill="1" applyBorder="1" applyAlignment="1">
      <alignment horizontal="center"/>
    </xf>
    <xf numFmtId="41" fontId="48" fillId="0" borderId="1" xfId="0" applyNumberFormat="1" applyFont="1" applyFill="1" applyBorder="1" applyAlignment="1">
      <alignment horizontal="center" vertical="center" wrapText="1"/>
    </xf>
    <xf numFmtId="41" fontId="48" fillId="0" borderId="1" xfId="0" applyNumberFormat="1" applyFont="1" applyFill="1" applyBorder="1" applyAlignment="1">
      <alignment horizontal="center" vertical="center"/>
    </xf>
    <xf numFmtId="41" fontId="48" fillId="0" borderId="1" xfId="13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/>
    </xf>
  </cellXfs>
  <cellStyles count="15">
    <cellStyle name="Comma" xfId="1" builtinId="3"/>
    <cellStyle name="Comma 2" xfId="6" xr:uid="{00000000-0005-0000-0000-000001000000}"/>
    <cellStyle name="Comma 2 2" xfId="12" xr:uid="{00000000-0005-0000-0000-000002000000}"/>
    <cellStyle name="Comma 3" xfId="5" xr:uid="{00000000-0005-0000-0000-000003000000}"/>
    <cellStyle name="Comma 4" xfId="8" xr:uid="{00000000-0005-0000-0000-000004000000}"/>
    <cellStyle name="Comma 5" xfId="7" xr:uid="{00000000-0005-0000-0000-000005000000}"/>
    <cellStyle name="Comma 6" xfId="11" xr:uid="{00000000-0005-0000-0000-000006000000}"/>
    <cellStyle name="Normal" xfId="0" builtinId="0"/>
    <cellStyle name="Normal 2" xfId="4" xr:uid="{00000000-0005-0000-0000-000008000000}"/>
    <cellStyle name="Normal 2 2" xfId="14" xr:uid="{00000000-0005-0000-0000-000009000000}"/>
    <cellStyle name="Normal 3" xfId="3" xr:uid="{00000000-0005-0000-0000-00000A000000}"/>
    <cellStyle name="Normal 3 2" xfId="13" xr:uid="{00000000-0005-0000-0000-00000B000000}"/>
    <cellStyle name="Normal 4" xfId="10" xr:uid="{00000000-0005-0000-0000-00000C000000}"/>
    <cellStyle name="Normal 6" xfId="9" xr:uid="{00000000-0005-0000-0000-00000D000000}"/>
    <cellStyle name="Normal_Sheet1" xfId="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M\Documents\BYS%202019%20%20APPROVED%20dest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M\Desktop\BUDGET%20SUBMISSION\MINISTRY%20OF%20HEALTH%20BUDGET%20TEMPLA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 BUD SUM(1)"/>
      <sheetName val="SUMMARY OF ADMIN SECTOR"/>
      <sheetName val="ADMINISTRATION SECTOR"/>
      <sheetName val="SUMMARY OF ECONOMIC SECTOR"/>
      <sheetName val="ECONOMIC SECTOR"/>
      <sheetName val="SUMMARY OF LAW&amp;JUSTICE SECTOR "/>
      <sheetName val="LAW &amp; ORDER SECTOR"/>
      <sheetName val="SUMMARY OF REGIONAL SECTOR"/>
      <sheetName val="REGIONAL SECTOR"/>
      <sheetName val="SUMMARY OF SOCIAL SECTOR"/>
      <sheetName val="SOCIAL SECTOR"/>
      <sheetName val="ADMIN SEC PERSONNEL COST"/>
      <sheetName val="ECON SEC PERSONNEL COST"/>
      <sheetName val="LAW &amp; JUSTICE SEC PER COST"/>
      <sheetName val="REGIONAL SEC PERSONNEL COST"/>
      <sheetName val="Sheet1"/>
      <sheetName val="SOCIAL SECTOR PERSONNEL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2">
          <cell r="H302">
            <v>1642840</v>
          </cell>
          <cell r="J302">
            <v>0</v>
          </cell>
        </row>
        <row r="2082">
          <cell r="J2082">
            <v>0</v>
          </cell>
          <cell r="K20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a"/>
      <sheetName val="proda-economic"/>
      <sheetName val="Sheet2"/>
      <sheetName val="Sheet1"/>
      <sheetName val="ECONOMIC SEGMENT FULL LIST"/>
      <sheetName val="PERSONNEL CALCULATION"/>
      <sheetName val="HEALTH SCALE"/>
      <sheetName val="MEDICAL SAL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0"/>
  <sheetViews>
    <sheetView workbookViewId="0">
      <selection activeCell="E7" sqref="E7"/>
    </sheetView>
  </sheetViews>
  <sheetFormatPr defaultRowHeight="15" x14ac:dyDescent="0.25"/>
  <cols>
    <col min="1" max="1" width="24.28515625" customWidth="1"/>
    <col min="2" max="2" width="17.28515625" customWidth="1"/>
    <col min="3" max="3" width="17.28515625" style="17" customWidth="1"/>
    <col min="4" max="4" width="17.5703125" customWidth="1"/>
    <col min="5" max="5" width="17.28515625" customWidth="1"/>
    <col min="6" max="6" width="17.28515625" style="17" customWidth="1"/>
  </cols>
  <sheetData>
    <row r="1" spans="1:6" x14ac:dyDescent="0.25">
      <c r="A1" s="894" t="s">
        <v>1098</v>
      </c>
      <c r="B1" s="894"/>
      <c r="C1" s="894"/>
      <c r="D1" s="894"/>
      <c r="E1" s="894"/>
      <c r="F1" s="894"/>
    </row>
    <row r="2" spans="1:6" ht="24.75" x14ac:dyDescent="0.25">
      <c r="A2" s="884" t="s">
        <v>692</v>
      </c>
      <c r="B2" s="885" t="s">
        <v>693</v>
      </c>
      <c r="C2" s="886" t="s">
        <v>1108</v>
      </c>
      <c r="D2" s="886" t="s">
        <v>1111</v>
      </c>
      <c r="E2" s="886" t="s">
        <v>1110</v>
      </c>
      <c r="F2" s="886" t="s">
        <v>1109</v>
      </c>
    </row>
    <row r="3" spans="1:6" ht="26.25" x14ac:dyDescent="0.25">
      <c r="A3" s="209" t="s">
        <v>1099</v>
      </c>
      <c r="B3" s="887">
        <f>'SOCIAL MDAS'!H117</f>
        <v>132677632</v>
      </c>
      <c r="C3" s="887">
        <v>618000000</v>
      </c>
      <c r="D3" s="888">
        <v>172994424.46000001</v>
      </c>
      <c r="E3" s="888">
        <v>34216631.670000002</v>
      </c>
      <c r="F3" s="888">
        <v>580000000</v>
      </c>
    </row>
    <row r="4" spans="1:6" s="17" customFormat="1" x14ac:dyDescent="0.25">
      <c r="A4" s="209" t="s">
        <v>1077</v>
      </c>
      <c r="B4" s="887">
        <v>474362330</v>
      </c>
      <c r="C4" s="887">
        <v>380000000</v>
      </c>
      <c r="D4" s="888">
        <v>192285769.09</v>
      </c>
      <c r="E4" s="887"/>
      <c r="F4" s="887"/>
    </row>
    <row r="5" spans="1:6" s="17" customFormat="1" x14ac:dyDescent="0.25">
      <c r="A5" s="209" t="s">
        <v>1078</v>
      </c>
      <c r="B5" s="887"/>
      <c r="C5" s="887">
        <v>20000000</v>
      </c>
      <c r="D5" s="888">
        <v>4871987.8499999996</v>
      </c>
      <c r="E5" s="887"/>
      <c r="F5" s="887"/>
    </row>
    <row r="6" spans="1:6" ht="39" x14ac:dyDescent="0.25">
      <c r="A6" s="209" t="s">
        <v>1079</v>
      </c>
      <c r="B6" s="887">
        <v>567274373</v>
      </c>
      <c r="C6" s="887">
        <v>330000000</v>
      </c>
      <c r="D6" s="888">
        <v>100212799.47</v>
      </c>
      <c r="E6" s="888">
        <v>31955444.690000001</v>
      </c>
      <c r="F6" s="888">
        <v>250000000</v>
      </c>
    </row>
    <row r="7" spans="1:6" s="17" customFormat="1" ht="26.25" x14ac:dyDescent="0.25">
      <c r="A7" s="209" t="s">
        <v>1080</v>
      </c>
      <c r="B7" s="887">
        <v>46733693</v>
      </c>
      <c r="C7" s="887">
        <v>200000000</v>
      </c>
      <c r="D7" s="888">
        <v>48719878.469999999</v>
      </c>
      <c r="E7" s="887"/>
      <c r="F7" s="887"/>
    </row>
    <row r="8" spans="1:6" ht="26.25" x14ac:dyDescent="0.25">
      <c r="A8" s="209" t="s">
        <v>694</v>
      </c>
      <c r="B8" s="887">
        <f>'SOCIAL MDAS'!H480</f>
        <v>559992736</v>
      </c>
      <c r="C8" s="887">
        <v>955000000</v>
      </c>
      <c r="D8" s="888">
        <v>352129258.94</v>
      </c>
      <c r="E8" s="888">
        <v>221024796.03999999</v>
      </c>
      <c r="F8" s="888">
        <v>2000000000</v>
      </c>
    </row>
    <row r="9" spans="1:6" ht="39" x14ac:dyDescent="0.25">
      <c r="A9" s="209" t="s">
        <v>695</v>
      </c>
      <c r="B9" s="887">
        <v>252326034</v>
      </c>
      <c r="C9" s="887">
        <v>20000000</v>
      </c>
      <c r="D9" s="888">
        <v>12871987.85</v>
      </c>
      <c r="E9" s="887"/>
      <c r="F9" s="887"/>
    </row>
    <row r="10" spans="1:6" ht="26.25" x14ac:dyDescent="0.25">
      <c r="A10" s="209" t="s">
        <v>696</v>
      </c>
      <c r="B10" s="887">
        <f>'SOCIAL MDAS'!H557</f>
        <v>62879676</v>
      </c>
      <c r="C10" s="887">
        <v>20000000</v>
      </c>
      <c r="D10" s="888">
        <v>4871987.8499999996</v>
      </c>
      <c r="E10" s="887"/>
      <c r="F10" s="887"/>
    </row>
    <row r="11" spans="1:6" ht="26.25" x14ac:dyDescent="0.25">
      <c r="A11" s="209" t="s">
        <v>697</v>
      </c>
      <c r="B11" s="887">
        <f>'SOCIAL MDAS'!H592</f>
        <v>31880181</v>
      </c>
      <c r="C11" s="887">
        <v>5000000</v>
      </c>
      <c r="D11" s="888">
        <v>1217996.96</v>
      </c>
      <c r="E11" s="887">
        <f>'SOCIAL MDAS'!H594</f>
        <v>0</v>
      </c>
      <c r="F11" s="887"/>
    </row>
    <row r="12" spans="1:6" s="17" customFormat="1" ht="28.5" customHeight="1" x14ac:dyDescent="0.25">
      <c r="A12" s="209" t="s">
        <v>712</v>
      </c>
      <c r="B12" s="887">
        <f>'SOCIAL MDAS'!H635</f>
        <v>28275336</v>
      </c>
      <c r="C12" s="887">
        <v>95000000</v>
      </c>
      <c r="D12" s="888">
        <v>23141942.27</v>
      </c>
      <c r="E12" s="887">
        <f>'SOCIAL MDAS'!H637</f>
        <v>0</v>
      </c>
      <c r="F12" s="887"/>
    </row>
    <row r="13" spans="1:6" ht="26.25" x14ac:dyDescent="0.25">
      <c r="A13" s="209" t="s">
        <v>713</v>
      </c>
      <c r="B13" s="887">
        <f>'SOCIAL MDAS'!H672</f>
        <v>0</v>
      </c>
      <c r="C13" s="887">
        <v>806000000</v>
      </c>
      <c r="D13" s="888">
        <v>196341110.22</v>
      </c>
      <c r="E13" s="887">
        <f>'SOCIAL MDAS'!H674</f>
        <v>0</v>
      </c>
      <c r="F13" s="887"/>
    </row>
    <row r="14" spans="1:6" ht="39" x14ac:dyDescent="0.25">
      <c r="A14" s="209" t="s">
        <v>698</v>
      </c>
      <c r="B14" s="887"/>
      <c r="C14" s="887">
        <v>2078000000</v>
      </c>
      <c r="D14" s="888">
        <v>506199537.26999998</v>
      </c>
      <c r="E14" s="887"/>
      <c r="F14" s="887"/>
    </row>
    <row r="15" spans="1:6" ht="26.25" x14ac:dyDescent="0.25">
      <c r="A15" s="209" t="s">
        <v>699</v>
      </c>
      <c r="B15" s="887"/>
      <c r="C15" s="887">
        <v>5820000000</v>
      </c>
      <c r="D15" s="888">
        <v>1417748463.4000001</v>
      </c>
      <c r="E15" s="887"/>
      <c r="F15" s="887"/>
    </row>
    <row r="16" spans="1:6" s="17" customFormat="1" x14ac:dyDescent="0.25">
      <c r="A16" s="209" t="s">
        <v>784</v>
      </c>
      <c r="B16" s="887"/>
      <c r="C16" s="887">
        <v>910000000</v>
      </c>
      <c r="D16" s="888">
        <v>221675447.03</v>
      </c>
      <c r="E16" s="887"/>
      <c r="F16" s="887"/>
    </row>
    <row r="17" spans="1:6" s="17" customFormat="1" x14ac:dyDescent="0.25">
      <c r="A17" s="209" t="s">
        <v>1081</v>
      </c>
      <c r="B17" s="887"/>
      <c r="C17" s="887">
        <v>1066000000</v>
      </c>
      <c r="D17" s="888">
        <v>259676952.22999999</v>
      </c>
      <c r="E17" s="887"/>
      <c r="F17" s="887"/>
    </row>
    <row r="18" spans="1:6" s="17" customFormat="1" ht="64.5" x14ac:dyDescent="0.25">
      <c r="A18" s="209" t="s">
        <v>715</v>
      </c>
      <c r="B18" s="887">
        <v>8572836</v>
      </c>
      <c r="C18" s="887">
        <v>30000000</v>
      </c>
      <c r="D18" s="888">
        <v>7307981.7699999996</v>
      </c>
      <c r="E18" s="887"/>
      <c r="F18" s="887"/>
    </row>
    <row r="19" spans="1:6" ht="26.25" x14ac:dyDescent="0.25">
      <c r="A19" s="209" t="s">
        <v>780</v>
      </c>
      <c r="B19" s="887">
        <v>8906950089</v>
      </c>
      <c r="C19" s="887">
        <v>123500000</v>
      </c>
      <c r="D19" s="888">
        <v>30884524.949999999</v>
      </c>
      <c r="E19" s="889">
        <v>30382177.870000001</v>
      </c>
      <c r="F19" s="889">
        <v>100000000</v>
      </c>
    </row>
    <row r="20" spans="1:6" s="17" customFormat="1" ht="39" x14ac:dyDescent="0.25">
      <c r="A20" s="209" t="s">
        <v>716</v>
      </c>
      <c r="B20" s="887">
        <f>'SOCIAL MDAS'!H1123</f>
        <v>0</v>
      </c>
      <c r="C20" s="887">
        <v>30000000</v>
      </c>
      <c r="D20" s="888">
        <v>7307981.7699999996</v>
      </c>
      <c r="E20" s="887"/>
      <c r="F20" s="887"/>
    </row>
    <row r="21" spans="1:6" ht="26.25" x14ac:dyDescent="0.25">
      <c r="A21" s="209" t="s">
        <v>700</v>
      </c>
      <c r="B21" s="887">
        <v>91356549</v>
      </c>
      <c r="C21" s="887">
        <v>950000000</v>
      </c>
      <c r="D21" s="888">
        <v>243135422.72</v>
      </c>
      <c r="E21" s="887"/>
      <c r="F21" s="887"/>
    </row>
    <row r="22" spans="1:6" s="17" customFormat="1" ht="26.25" x14ac:dyDescent="0.25">
      <c r="A22" s="209" t="s">
        <v>781</v>
      </c>
      <c r="B22" s="887">
        <v>22064576</v>
      </c>
      <c r="C22" s="887">
        <v>670963120</v>
      </c>
      <c r="D22" s="888">
        <v>163446208.31</v>
      </c>
      <c r="E22" s="887"/>
      <c r="F22" s="887"/>
    </row>
    <row r="23" spans="1:6" ht="39.950000000000003" customHeight="1" x14ac:dyDescent="0.25">
      <c r="A23" s="209" t="s">
        <v>701</v>
      </c>
      <c r="B23" s="887">
        <v>35089090</v>
      </c>
      <c r="C23" s="887">
        <v>2376772359</v>
      </c>
      <c r="D23" s="888">
        <v>578980302.37</v>
      </c>
      <c r="E23" s="887"/>
      <c r="F23" s="887"/>
    </row>
    <row r="24" spans="1:6" s="17" customFormat="1" ht="39.950000000000003" customHeight="1" x14ac:dyDescent="0.25">
      <c r="A24" s="209" t="s">
        <v>1082</v>
      </c>
      <c r="B24" s="887">
        <v>70937836</v>
      </c>
      <c r="C24" s="887">
        <v>40000000</v>
      </c>
      <c r="D24" s="888">
        <v>10143975.689999999</v>
      </c>
      <c r="E24" s="887"/>
      <c r="F24" s="887"/>
    </row>
    <row r="25" spans="1:6" x14ac:dyDescent="0.25">
      <c r="A25" s="209" t="s">
        <v>702</v>
      </c>
      <c r="B25" s="887">
        <v>3843068693</v>
      </c>
      <c r="C25" s="887">
        <v>380000000</v>
      </c>
      <c r="D25" s="888">
        <v>302529879.30000001</v>
      </c>
      <c r="E25" s="888">
        <v>2528663596.8400002</v>
      </c>
      <c r="F25" s="888">
        <v>1500000000</v>
      </c>
    </row>
    <row r="26" spans="1:6" ht="26.25" x14ac:dyDescent="0.25">
      <c r="A26" s="209" t="s">
        <v>703</v>
      </c>
      <c r="B26" s="887">
        <v>50464995</v>
      </c>
      <c r="C26" s="887">
        <v>670963120</v>
      </c>
      <c r="D26" s="888">
        <v>163446208.31</v>
      </c>
      <c r="E26" s="887"/>
      <c r="F26" s="887"/>
    </row>
    <row r="27" spans="1:6" s="17" customFormat="1" ht="39" x14ac:dyDescent="0.25">
      <c r="A27" s="209" t="s">
        <v>717</v>
      </c>
      <c r="B27" s="887">
        <v>4013980242</v>
      </c>
      <c r="C27" s="887">
        <v>190000000</v>
      </c>
      <c r="D27" s="888">
        <v>65783884.539999999</v>
      </c>
      <c r="E27" s="887">
        <f>'SOCIAL MDAS'!H1721</f>
        <v>0</v>
      </c>
      <c r="F27" s="887"/>
    </row>
    <row r="28" spans="1:6" ht="26.25" x14ac:dyDescent="0.25">
      <c r="A28" s="209" t="s">
        <v>704</v>
      </c>
      <c r="B28" s="887">
        <v>1261612461</v>
      </c>
      <c r="C28" s="887">
        <v>30000000</v>
      </c>
      <c r="D28" s="888">
        <v>27407981.77</v>
      </c>
      <c r="E28" s="888">
        <v>45573266.810000002</v>
      </c>
      <c r="F28" s="888">
        <v>150000000</v>
      </c>
    </row>
    <row r="29" spans="1:6" ht="26.25" x14ac:dyDescent="0.25">
      <c r="A29" s="209" t="s">
        <v>705</v>
      </c>
      <c r="B29" s="887">
        <v>4107518191</v>
      </c>
      <c r="C29" s="887">
        <v>5000000</v>
      </c>
      <c r="D29" s="888">
        <v>1217996.96</v>
      </c>
      <c r="E29" s="888">
        <v>20382177.870000001</v>
      </c>
      <c r="F29" s="888">
        <v>100000000</v>
      </c>
    </row>
    <row r="30" spans="1:6" ht="29.45" customHeight="1" x14ac:dyDescent="0.25">
      <c r="A30" s="209" t="s">
        <v>782</v>
      </c>
      <c r="B30" s="887">
        <v>252361879</v>
      </c>
      <c r="C30" s="887">
        <v>38000000</v>
      </c>
      <c r="D30" s="888">
        <v>9656776.9100000001</v>
      </c>
      <c r="E30" s="887"/>
      <c r="F30" s="887"/>
    </row>
    <row r="31" spans="1:6" ht="39" x14ac:dyDescent="0.25">
      <c r="A31" s="890" t="s">
        <v>706</v>
      </c>
      <c r="B31" s="887">
        <f>'SOCIAL MDAS'!H1965</f>
        <v>0</v>
      </c>
      <c r="C31" s="887">
        <v>694000000</v>
      </c>
      <c r="D31" s="888">
        <v>169057978.28</v>
      </c>
      <c r="E31" s="887">
        <f>'SOCIAL MDAS'!H1967</f>
        <v>0</v>
      </c>
      <c r="F31" s="887"/>
    </row>
    <row r="32" spans="1:6" s="17" customFormat="1" ht="26.25" x14ac:dyDescent="0.25">
      <c r="A32" s="209" t="s">
        <v>783</v>
      </c>
      <c r="B32" s="887"/>
      <c r="C32" s="887">
        <v>30000000</v>
      </c>
      <c r="D32" s="888">
        <v>7307981.7699999996</v>
      </c>
      <c r="E32" s="887"/>
      <c r="F32" s="887"/>
    </row>
    <row r="33" spans="1:6" ht="26.25" x14ac:dyDescent="0.25">
      <c r="A33" s="209" t="s">
        <v>707</v>
      </c>
      <c r="B33" s="887">
        <v>967944943</v>
      </c>
      <c r="C33" s="887">
        <v>1000000000</v>
      </c>
      <c r="D33" s="888">
        <v>631689392.34000003</v>
      </c>
      <c r="E33" s="888">
        <v>43164355.75</v>
      </c>
      <c r="F33" s="888">
        <v>200000000</v>
      </c>
    </row>
    <row r="34" spans="1:6" ht="26.25" x14ac:dyDescent="0.25">
      <c r="A34" s="209" t="s">
        <v>708</v>
      </c>
      <c r="B34" s="887">
        <f>'SOCIAL MDAS'!H2324</f>
        <v>384225390</v>
      </c>
      <c r="C34" s="887">
        <v>143000000</v>
      </c>
      <c r="D34" s="888">
        <v>34834713.100000001</v>
      </c>
      <c r="E34" s="887"/>
      <c r="F34" s="887"/>
    </row>
    <row r="35" spans="1:6" ht="39" x14ac:dyDescent="0.25">
      <c r="A35" s="209" t="s">
        <v>709</v>
      </c>
      <c r="B35" s="887">
        <v>2013267481</v>
      </c>
      <c r="C35" s="887">
        <v>105000000</v>
      </c>
      <c r="D35" s="888">
        <v>41327936.200000003</v>
      </c>
      <c r="E35" s="887"/>
      <c r="F35" s="887"/>
    </row>
    <row r="36" spans="1:6" ht="60.75" x14ac:dyDescent="0.25">
      <c r="A36" s="891" t="s">
        <v>1084</v>
      </c>
      <c r="B36" s="887">
        <v>639797878</v>
      </c>
      <c r="C36" s="887">
        <v>67000000</v>
      </c>
      <c r="D36" s="888">
        <v>31821159.289999999</v>
      </c>
      <c r="E36" s="888">
        <v>2507433525.96</v>
      </c>
      <c r="F36" s="888">
        <v>3050000000</v>
      </c>
    </row>
    <row r="37" spans="1:6" s="17" customFormat="1" x14ac:dyDescent="0.25">
      <c r="A37" s="891" t="s">
        <v>1083</v>
      </c>
      <c r="B37" s="887"/>
      <c r="C37" s="887">
        <v>12000000</v>
      </c>
      <c r="D37" s="888">
        <v>2923192.71</v>
      </c>
      <c r="E37" s="887"/>
      <c r="F37" s="887"/>
    </row>
    <row r="38" spans="1:6" ht="26.25" x14ac:dyDescent="0.25">
      <c r="A38" s="209" t="s">
        <v>710</v>
      </c>
      <c r="B38" s="887"/>
      <c r="C38" s="887">
        <v>5000000</v>
      </c>
      <c r="D38" s="888">
        <v>1217996.96</v>
      </c>
      <c r="E38" s="887"/>
      <c r="F38" s="887"/>
    </row>
    <row r="39" spans="1:6" ht="39" x14ac:dyDescent="0.25">
      <c r="A39" s="209" t="s">
        <v>711</v>
      </c>
      <c r="B39" s="887">
        <v>269520000</v>
      </c>
      <c r="C39" s="887">
        <v>95000000</v>
      </c>
      <c r="D39" s="888">
        <v>47727702.270000003</v>
      </c>
      <c r="E39" s="887"/>
      <c r="F39" s="887"/>
    </row>
    <row r="40" spans="1:6" x14ac:dyDescent="0.25">
      <c r="A40" s="216" t="s">
        <v>2</v>
      </c>
      <c r="B40" s="892">
        <f>SUM(B3:B39)</f>
        <v>29095135120</v>
      </c>
      <c r="C40" s="892">
        <f>SUM(C3:C39)</f>
        <v>21009198599</v>
      </c>
      <c r="D40" s="893">
        <f>SUM(D3:D39)</f>
        <v>6094116721.6500015</v>
      </c>
      <c r="E40" s="893">
        <f>SUM(E3:E39)</f>
        <v>5462795973.5</v>
      </c>
      <c r="F40" s="893">
        <f>SUM(F3:F39)</f>
        <v>7930000000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763"/>
  <sheetViews>
    <sheetView topLeftCell="B1" zoomScale="110" zoomScaleNormal="110" workbookViewId="0">
      <selection activeCell="H223" sqref="H223"/>
    </sheetView>
  </sheetViews>
  <sheetFormatPr defaultColWidth="9.140625" defaultRowHeight="16.5" x14ac:dyDescent="0.25"/>
  <cols>
    <col min="1" max="1" width="13.5703125" style="787" hidden="1" customWidth="1"/>
    <col min="2" max="2" width="13.42578125" style="33" customWidth="1"/>
    <col min="3" max="3" width="12.5703125" style="35" customWidth="1"/>
    <col min="4" max="4" width="12.7109375" style="33" customWidth="1"/>
    <col min="5" max="5" width="9.85546875" style="33" customWidth="1"/>
    <col min="6" max="6" width="13.7109375" style="33" customWidth="1"/>
    <col min="7" max="7" width="34.7109375" style="35" customWidth="1"/>
    <col min="8" max="8" width="24.85546875" style="36" customWidth="1"/>
    <col min="9" max="9" width="21.7109375" style="33" customWidth="1"/>
    <col min="10" max="10" width="0.140625" style="33" customWidth="1"/>
    <col min="11" max="11" width="22.140625" style="33" customWidth="1"/>
    <col min="12" max="12" width="16.140625" style="33" customWidth="1"/>
    <col min="13" max="13" width="8.42578125" style="33" customWidth="1"/>
    <col min="14" max="16384" width="9.140625" style="33"/>
  </cols>
  <sheetData>
    <row r="1" spans="1:12" x14ac:dyDescent="0.25">
      <c r="B1" s="18" t="s">
        <v>523</v>
      </c>
      <c r="C1" s="20"/>
      <c r="D1" s="18"/>
      <c r="E1" s="18"/>
      <c r="F1" s="18"/>
      <c r="G1" s="20"/>
      <c r="H1" s="37"/>
      <c r="I1" s="18"/>
      <c r="J1" s="18"/>
    </row>
    <row r="2" spans="1:12" ht="23.25" x14ac:dyDescent="0.35">
      <c r="B2" s="924" t="s">
        <v>0</v>
      </c>
      <c r="C2" s="924"/>
      <c r="D2" s="924"/>
      <c r="E2" s="924"/>
      <c r="F2" s="924"/>
      <c r="G2" s="924"/>
      <c r="H2" s="924"/>
      <c r="I2" s="924"/>
      <c r="J2" s="924"/>
      <c r="K2" s="924"/>
      <c r="L2" s="924"/>
    </row>
    <row r="3" spans="1:12" ht="21" x14ac:dyDescent="0.35">
      <c r="B3" s="927" t="s">
        <v>992</v>
      </c>
      <c r="C3" s="927"/>
      <c r="D3" s="927"/>
      <c r="E3" s="927"/>
      <c r="F3" s="927"/>
      <c r="G3" s="927"/>
      <c r="H3" s="927"/>
      <c r="I3" s="927"/>
      <c r="J3" s="927"/>
      <c r="K3" s="927"/>
      <c r="L3" s="927"/>
    </row>
    <row r="4" spans="1:12" ht="25.5" x14ac:dyDescent="0.2">
      <c r="B4" s="530" t="s">
        <v>470</v>
      </c>
      <c r="C4" s="530" t="s">
        <v>466</v>
      </c>
      <c r="D4" s="530" t="s">
        <v>500</v>
      </c>
      <c r="E4" s="530" t="s">
        <v>501</v>
      </c>
      <c r="F4" s="530" t="s">
        <v>467</v>
      </c>
      <c r="G4" s="317" t="s">
        <v>455</v>
      </c>
      <c r="H4" s="530" t="s">
        <v>836</v>
      </c>
      <c r="I4" s="600" t="s">
        <v>1107</v>
      </c>
      <c r="J4" s="778"/>
    </row>
    <row r="5" spans="1:12" ht="14.25" x14ac:dyDescent="0.2">
      <c r="B5" s="294">
        <v>1</v>
      </c>
      <c r="C5" s="294"/>
      <c r="D5" s="294"/>
      <c r="E5" s="294"/>
      <c r="F5" s="294"/>
      <c r="G5" s="317" t="s">
        <v>7</v>
      </c>
      <c r="H5" s="257">
        <v>500000</v>
      </c>
      <c r="I5" s="257">
        <f>H5</f>
        <v>500000</v>
      </c>
      <c r="J5" s="257"/>
    </row>
    <row r="6" spans="1:12" ht="14.25" x14ac:dyDescent="0.2">
      <c r="B6" s="294">
        <v>2</v>
      </c>
      <c r="C6" s="294"/>
      <c r="D6" s="294"/>
      <c r="E6" s="294"/>
      <c r="F6" s="294"/>
      <c r="G6" s="530" t="s">
        <v>59</v>
      </c>
      <c r="H6" s="217">
        <f t="shared" ref="H6:I6" si="0">SUM(H7,H13,H79)</f>
        <v>1330677632</v>
      </c>
      <c r="I6" s="217">
        <f t="shared" si="0"/>
        <v>339858456.09042472</v>
      </c>
      <c r="J6" s="217"/>
    </row>
    <row r="7" spans="1:12" ht="14.25" x14ac:dyDescent="0.2">
      <c r="B7" s="294">
        <v>21</v>
      </c>
      <c r="C7" s="294"/>
      <c r="D7" s="294"/>
      <c r="E7" s="294"/>
      <c r="F7" s="294"/>
      <c r="G7" s="295" t="s">
        <v>3</v>
      </c>
      <c r="H7" s="217">
        <f>SUM(H8:H9)</f>
        <v>132677632</v>
      </c>
      <c r="I7" s="217">
        <v>132677632</v>
      </c>
      <c r="J7" s="217"/>
    </row>
    <row r="8" spans="1:12" ht="14.25" x14ac:dyDescent="0.2">
      <c r="B8" s="532">
        <v>21010101</v>
      </c>
      <c r="C8" s="532"/>
      <c r="D8" s="532"/>
      <c r="E8" s="532"/>
      <c r="F8" s="532"/>
      <c r="G8" s="213" t="s">
        <v>60</v>
      </c>
      <c r="H8" s="217">
        <v>113639158</v>
      </c>
      <c r="I8" s="217">
        <v>113639158</v>
      </c>
      <c r="J8" s="217"/>
    </row>
    <row r="9" spans="1:12" ht="27.75" customHeight="1" x14ac:dyDescent="0.2">
      <c r="B9" s="294">
        <v>2102</v>
      </c>
      <c r="C9" s="294"/>
      <c r="D9" s="294"/>
      <c r="E9" s="294"/>
      <c r="F9" s="294"/>
      <c r="G9" s="295" t="s">
        <v>564</v>
      </c>
      <c r="H9" s="217">
        <f>H10</f>
        <v>19038474</v>
      </c>
      <c r="I9" s="217">
        <v>19038474</v>
      </c>
      <c r="J9" s="217"/>
    </row>
    <row r="10" spans="1:12" ht="18.600000000000001" customHeight="1" x14ac:dyDescent="0.2">
      <c r="B10" s="294">
        <v>210201</v>
      </c>
      <c r="C10" s="294"/>
      <c r="D10" s="294"/>
      <c r="E10" s="294"/>
      <c r="F10" s="294"/>
      <c r="G10" s="295" t="s">
        <v>64</v>
      </c>
      <c r="H10" s="217">
        <f>SUM(H11:H12)</f>
        <v>19038474</v>
      </c>
      <c r="I10" s="217">
        <v>19038474</v>
      </c>
      <c r="J10" s="217"/>
    </row>
    <row r="11" spans="1:12" ht="12.75" customHeight="1" x14ac:dyDescent="0.2">
      <c r="B11" s="532">
        <v>21020101</v>
      </c>
      <c r="C11" s="532"/>
      <c r="D11" s="532"/>
      <c r="E11" s="532"/>
      <c r="F11" s="532"/>
      <c r="G11" s="213" t="s">
        <v>65</v>
      </c>
      <c r="H11" s="396">
        <v>15829752</v>
      </c>
      <c r="I11" s="217">
        <v>15829752</v>
      </c>
      <c r="J11" s="217"/>
    </row>
    <row r="12" spans="1:12" ht="14.25" customHeight="1" x14ac:dyDescent="0.2">
      <c r="B12" s="532">
        <v>21020102</v>
      </c>
      <c r="C12" s="532"/>
      <c r="D12" s="532"/>
      <c r="E12" s="532"/>
      <c r="F12" s="532"/>
      <c r="G12" s="213" t="s">
        <v>454</v>
      </c>
      <c r="H12" s="396">
        <v>3208722</v>
      </c>
      <c r="I12" s="217">
        <v>3208722</v>
      </c>
      <c r="J12" s="217"/>
    </row>
    <row r="13" spans="1:12" ht="14.25" x14ac:dyDescent="0.2">
      <c r="B13" s="294">
        <v>2202</v>
      </c>
      <c r="C13" s="294"/>
      <c r="D13" s="294"/>
      <c r="E13" s="294"/>
      <c r="F13" s="294"/>
      <c r="G13" s="295" t="s">
        <v>4</v>
      </c>
      <c r="H13" s="217">
        <f>SUM(H14,H19,H26,H35,H42,H45,H53,H56,H58,H75)</f>
        <v>618000000</v>
      </c>
      <c r="I13" s="217">
        <f>SUM(I14,I19,I26,I35,I42,I45,I53,I56,I58,I75)</f>
        <v>172964192.42465746</v>
      </c>
      <c r="J13" s="217"/>
    </row>
    <row r="14" spans="1:12" ht="14.25" x14ac:dyDescent="0.2">
      <c r="B14" s="294">
        <v>220201</v>
      </c>
      <c r="C14" s="294"/>
      <c r="D14" s="294"/>
      <c r="E14" s="294"/>
      <c r="F14" s="294"/>
      <c r="G14" s="295" t="s">
        <v>561</v>
      </c>
      <c r="H14" s="217">
        <f>SUM(H15:H18)</f>
        <v>33000000</v>
      </c>
      <c r="I14" s="217">
        <f>172994424.46/H13*H14</f>
        <v>9237566.3546601944</v>
      </c>
      <c r="J14" s="217"/>
    </row>
    <row r="15" spans="1:12" ht="14.25" x14ac:dyDescent="0.2">
      <c r="A15" s="787">
        <v>9237566</v>
      </c>
      <c r="B15" s="532">
        <v>22020101</v>
      </c>
      <c r="C15" s="532"/>
      <c r="D15" s="532"/>
      <c r="E15" s="296" t="s">
        <v>502</v>
      </c>
      <c r="F15" s="532"/>
      <c r="G15" s="213" t="s">
        <v>77</v>
      </c>
      <c r="H15" s="396">
        <v>16000000</v>
      </c>
      <c r="I15" s="396">
        <f>H15/J15*A15-4000000</f>
        <v>478819.8787878789</v>
      </c>
      <c r="J15" s="396">
        <v>33000000</v>
      </c>
    </row>
    <row r="16" spans="1:12" ht="14.25" x14ac:dyDescent="0.2">
      <c r="A16" s="787">
        <v>9237566</v>
      </c>
      <c r="B16" s="532">
        <v>22020102</v>
      </c>
      <c r="C16" s="532">
        <v>70133</v>
      </c>
      <c r="D16" s="532"/>
      <c r="E16" s="296" t="s">
        <v>502</v>
      </c>
      <c r="F16" s="532">
        <v>50610801</v>
      </c>
      <c r="G16" s="213" t="s">
        <v>78</v>
      </c>
      <c r="H16" s="396">
        <v>7000000</v>
      </c>
      <c r="I16" s="396">
        <f>H16/J16*A16-1000000</f>
        <v>959483.69696969702</v>
      </c>
      <c r="J16" s="396">
        <v>33000000</v>
      </c>
    </row>
    <row r="17" spans="1:10" ht="14.25" x14ac:dyDescent="0.2">
      <c r="A17" s="787">
        <v>9237566</v>
      </c>
      <c r="B17" s="532">
        <v>22020103</v>
      </c>
      <c r="C17" s="532">
        <v>70133</v>
      </c>
      <c r="D17" s="532"/>
      <c r="E17" s="296">
        <v>2101</v>
      </c>
      <c r="F17" s="532">
        <v>50610801</v>
      </c>
      <c r="G17" s="213" t="s">
        <v>993</v>
      </c>
      <c r="H17" s="396">
        <v>10000000</v>
      </c>
      <c r="I17" s="396">
        <f>H17/J17*A17-2000000</f>
        <v>799262.42424242431</v>
      </c>
      <c r="J17" s="396">
        <v>33000000</v>
      </c>
    </row>
    <row r="18" spans="1:10" ht="14.25" x14ac:dyDescent="0.2">
      <c r="A18" s="787">
        <v>9237566</v>
      </c>
      <c r="B18" s="532">
        <v>22020104</v>
      </c>
      <c r="C18" s="532">
        <v>70133</v>
      </c>
      <c r="D18" s="532"/>
      <c r="E18" s="296"/>
      <c r="F18" s="532">
        <v>50610801</v>
      </c>
      <c r="G18" s="213" t="s">
        <v>994</v>
      </c>
      <c r="H18" s="396"/>
      <c r="I18" s="396">
        <f t="shared" ref="I18" si="1">H18/J18*A18</f>
        <v>0</v>
      </c>
      <c r="J18" s="396">
        <v>33000000</v>
      </c>
    </row>
    <row r="19" spans="1:10" ht="14.25" x14ac:dyDescent="0.2">
      <c r="B19" s="294">
        <v>220202</v>
      </c>
      <c r="C19" s="294"/>
      <c r="D19" s="294"/>
      <c r="E19" s="296" t="s">
        <v>502</v>
      </c>
      <c r="F19" s="294"/>
      <c r="G19" s="295" t="s">
        <v>568</v>
      </c>
      <c r="H19" s="217">
        <f t="shared" ref="H19" si="2">SUM(H20:H25)</f>
        <v>2970000</v>
      </c>
      <c r="I19" s="217">
        <f>H19/618000000*172994424.46</f>
        <v>831380.9719194175</v>
      </c>
      <c r="J19" s="217"/>
    </row>
    <row r="20" spans="1:10" ht="14.25" x14ac:dyDescent="0.2">
      <c r="A20" s="787">
        <v>831381</v>
      </c>
      <c r="B20" s="532">
        <v>22020201</v>
      </c>
      <c r="C20" s="532">
        <v>70133</v>
      </c>
      <c r="D20" s="532"/>
      <c r="E20" s="296" t="s">
        <v>502</v>
      </c>
      <c r="F20" s="532">
        <v>50610801</v>
      </c>
      <c r="G20" s="213" t="s">
        <v>82</v>
      </c>
      <c r="H20" s="396">
        <v>1650000</v>
      </c>
      <c r="I20" s="396">
        <f>H20/J20*A20</f>
        <v>461878.33333333337</v>
      </c>
      <c r="J20" s="396">
        <v>2970000</v>
      </c>
    </row>
    <row r="21" spans="1:10" ht="14.25" x14ac:dyDescent="0.2">
      <c r="A21" s="787">
        <v>831381</v>
      </c>
      <c r="B21" s="532">
        <v>22020202</v>
      </c>
      <c r="C21" s="532">
        <v>70133</v>
      </c>
      <c r="D21" s="532"/>
      <c r="E21" s="296" t="s">
        <v>502</v>
      </c>
      <c r="F21" s="532">
        <v>50610801</v>
      </c>
      <c r="G21" s="213" t="s">
        <v>83</v>
      </c>
      <c r="H21" s="396">
        <v>50000</v>
      </c>
      <c r="I21" s="396">
        <f t="shared" ref="I21:I25" si="3">H21/J21*A21</f>
        <v>13996.313131313131</v>
      </c>
      <c r="J21" s="396">
        <v>2970000</v>
      </c>
    </row>
    <row r="22" spans="1:10" ht="14.25" x14ac:dyDescent="0.2">
      <c r="A22" s="787">
        <v>831381</v>
      </c>
      <c r="B22" s="532">
        <v>22020203</v>
      </c>
      <c r="C22" s="532">
        <v>70133</v>
      </c>
      <c r="D22" s="532"/>
      <c r="E22" s="296" t="s">
        <v>502</v>
      </c>
      <c r="F22" s="532"/>
      <c r="G22" s="213" t="s">
        <v>84</v>
      </c>
      <c r="H22" s="396">
        <v>250000</v>
      </c>
      <c r="I22" s="396">
        <f t="shared" si="3"/>
        <v>69981.565656565668</v>
      </c>
      <c r="J22" s="396">
        <v>2970000</v>
      </c>
    </row>
    <row r="23" spans="1:10" ht="14.25" x14ac:dyDescent="0.2">
      <c r="A23" s="787">
        <v>831381</v>
      </c>
      <c r="B23" s="532">
        <v>22020204</v>
      </c>
      <c r="C23" s="532">
        <v>70133</v>
      </c>
      <c r="D23" s="532"/>
      <c r="E23" s="296" t="s">
        <v>502</v>
      </c>
      <c r="F23" s="532"/>
      <c r="G23" s="213" t="s">
        <v>995</v>
      </c>
      <c r="H23" s="396">
        <v>120000</v>
      </c>
      <c r="I23" s="396">
        <f>H23/J23*A23+1000000</f>
        <v>1033591.1515151515</v>
      </c>
      <c r="J23" s="396">
        <v>2970000</v>
      </c>
    </row>
    <row r="24" spans="1:10" ht="14.25" x14ac:dyDescent="0.2">
      <c r="A24" s="787">
        <v>831381</v>
      </c>
      <c r="B24" s="532">
        <v>22020206</v>
      </c>
      <c r="C24" s="532">
        <v>70133</v>
      </c>
      <c r="D24" s="532"/>
      <c r="E24" s="296">
        <v>2101</v>
      </c>
      <c r="F24" s="532"/>
      <c r="G24" s="213" t="s">
        <v>996</v>
      </c>
      <c r="H24" s="396">
        <v>300000</v>
      </c>
      <c r="I24" s="396">
        <f t="shared" si="3"/>
        <v>83977.878787878784</v>
      </c>
      <c r="J24" s="396">
        <v>2970000</v>
      </c>
    </row>
    <row r="25" spans="1:10" ht="14.25" x14ac:dyDescent="0.2">
      <c r="A25" s="787">
        <v>831381</v>
      </c>
      <c r="B25" s="532">
        <v>22020209</v>
      </c>
      <c r="C25" s="532">
        <v>70133</v>
      </c>
      <c r="D25" s="532"/>
      <c r="E25" s="296" t="s">
        <v>502</v>
      </c>
      <c r="F25" s="532">
        <v>50610801</v>
      </c>
      <c r="G25" s="213" t="s">
        <v>904</v>
      </c>
      <c r="H25" s="396">
        <v>600000</v>
      </c>
      <c r="I25" s="396">
        <f t="shared" si="3"/>
        <v>167955.75757575757</v>
      </c>
      <c r="J25" s="396">
        <v>2970000</v>
      </c>
    </row>
    <row r="26" spans="1:10" ht="14.25" x14ac:dyDescent="0.2">
      <c r="B26" s="294">
        <v>220203</v>
      </c>
      <c r="C26" s="294"/>
      <c r="D26" s="294"/>
      <c r="E26" s="296" t="s">
        <v>502</v>
      </c>
      <c r="F26" s="294"/>
      <c r="G26" s="295" t="s">
        <v>563</v>
      </c>
      <c r="H26" s="217">
        <f>SUM(H27:H31)</f>
        <v>5309000</v>
      </c>
      <c r="I26" s="217">
        <f>H26/618000000*172994424.46</f>
        <v>1486128.4780876052</v>
      </c>
      <c r="J26" s="217"/>
    </row>
    <row r="27" spans="1:10" ht="25.5" x14ac:dyDescent="0.2">
      <c r="A27" s="787">
        <v>1486128</v>
      </c>
      <c r="B27" s="532">
        <v>22020301</v>
      </c>
      <c r="C27" s="532">
        <v>70133</v>
      </c>
      <c r="D27" s="532"/>
      <c r="E27" s="296" t="s">
        <v>502</v>
      </c>
      <c r="F27" s="532">
        <v>50610801</v>
      </c>
      <c r="G27" s="213" t="s">
        <v>90</v>
      </c>
      <c r="H27" s="396">
        <v>3500000</v>
      </c>
      <c r="I27" s="396">
        <f>H27/J27*A27</f>
        <v>979741.57091731019</v>
      </c>
      <c r="J27" s="396">
        <v>5309000</v>
      </c>
    </row>
    <row r="28" spans="1:10" ht="14.25" x14ac:dyDescent="0.2">
      <c r="A28" s="787">
        <v>1486128</v>
      </c>
      <c r="B28" s="532">
        <v>22020302</v>
      </c>
      <c r="C28" s="532"/>
      <c r="D28" s="532"/>
      <c r="E28" s="296" t="s">
        <v>502</v>
      </c>
      <c r="F28" s="532"/>
      <c r="G28" s="213" t="s">
        <v>91</v>
      </c>
      <c r="H28" s="396">
        <v>350000</v>
      </c>
      <c r="I28" s="396">
        <f t="shared" ref="I28:I34" si="4">H28/J28*A28</f>
        <v>97974.157091731016</v>
      </c>
      <c r="J28" s="396">
        <v>5309000</v>
      </c>
    </row>
    <row r="29" spans="1:10" ht="14.25" x14ac:dyDescent="0.2">
      <c r="A29" s="787">
        <v>1486128</v>
      </c>
      <c r="B29" s="532">
        <v>22020303</v>
      </c>
      <c r="C29" s="532"/>
      <c r="D29" s="532"/>
      <c r="E29" s="296" t="s">
        <v>502</v>
      </c>
      <c r="F29" s="532">
        <v>50610801</v>
      </c>
      <c r="G29" s="213" t="s">
        <v>92</v>
      </c>
      <c r="H29" s="396">
        <v>194000</v>
      </c>
      <c r="I29" s="396">
        <f t="shared" si="4"/>
        <v>54305.675645130905</v>
      </c>
      <c r="J29" s="396">
        <v>5309000</v>
      </c>
    </row>
    <row r="30" spans="1:10" ht="14.25" x14ac:dyDescent="0.2">
      <c r="A30" s="787">
        <v>1486128</v>
      </c>
      <c r="B30" s="532">
        <v>22020304</v>
      </c>
      <c r="C30" s="532">
        <v>70133</v>
      </c>
      <c r="D30" s="532"/>
      <c r="E30" s="296" t="s">
        <v>502</v>
      </c>
      <c r="F30" s="532">
        <v>50610801</v>
      </c>
      <c r="G30" s="213" t="s">
        <v>93</v>
      </c>
      <c r="H30" s="396">
        <v>590000</v>
      </c>
      <c r="I30" s="396">
        <f t="shared" si="4"/>
        <v>165156.43624034658</v>
      </c>
      <c r="J30" s="396">
        <v>5309000</v>
      </c>
    </row>
    <row r="31" spans="1:10" ht="14.25" x14ac:dyDescent="0.2">
      <c r="A31" s="787">
        <v>1486128</v>
      </c>
      <c r="B31" s="532">
        <v>22020305</v>
      </c>
      <c r="C31" s="532"/>
      <c r="D31" s="532"/>
      <c r="E31" s="296" t="s">
        <v>502</v>
      </c>
      <c r="F31" s="532"/>
      <c r="G31" s="213" t="s">
        <v>525</v>
      </c>
      <c r="H31" s="396">
        <v>675000</v>
      </c>
      <c r="I31" s="396">
        <f t="shared" si="4"/>
        <v>188950.16010548128</v>
      </c>
      <c r="J31" s="396">
        <v>5309000</v>
      </c>
    </row>
    <row r="32" spans="1:10" ht="14.25" x14ac:dyDescent="0.2">
      <c r="A32" s="787">
        <v>1486128</v>
      </c>
      <c r="B32" s="532">
        <v>22020306</v>
      </c>
      <c r="C32" s="532"/>
      <c r="D32" s="532"/>
      <c r="E32" s="296" t="s">
        <v>502</v>
      </c>
      <c r="F32" s="532"/>
      <c r="G32" s="444" t="s">
        <v>95</v>
      </c>
      <c r="H32" s="288"/>
      <c r="I32" s="396">
        <f t="shared" si="4"/>
        <v>0</v>
      </c>
      <c r="J32" s="396">
        <v>5309000</v>
      </c>
    </row>
    <row r="33" spans="1:10" ht="14.25" x14ac:dyDescent="0.2">
      <c r="A33" s="787">
        <v>1486128</v>
      </c>
      <c r="B33" s="532">
        <v>22020309</v>
      </c>
      <c r="C33" s="288"/>
      <c r="D33" s="288"/>
      <c r="E33" s="296" t="s">
        <v>502</v>
      </c>
      <c r="F33" s="288"/>
      <c r="G33" s="547" t="s">
        <v>98</v>
      </c>
      <c r="H33" s="288"/>
      <c r="I33" s="396">
        <f t="shared" si="4"/>
        <v>0</v>
      </c>
      <c r="J33" s="396">
        <v>5309000</v>
      </c>
    </row>
    <row r="34" spans="1:10" ht="14.25" x14ac:dyDescent="0.2">
      <c r="A34" s="787">
        <v>1486128</v>
      </c>
      <c r="B34" s="532">
        <v>22020311</v>
      </c>
      <c r="C34" s="288"/>
      <c r="D34" s="288"/>
      <c r="E34" s="296" t="s">
        <v>502</v>
      </c>
      <c r="F34" s="288"/>
      <c r="G34" s="547" t="s">
        <v>1089</v>
      </c>
      <c r="H34" s="288"/>
      <c r="I34" s="396">
        <f t="shared" si="4"/>
        <v>0</v>
      </c>
      <c r="J34" s="396">
        <v>5309000</v>
      </c>
    </row>
    <row r="35" spans="1:10" ht="14.25" x14ac:dyDescent="0.2">
      <c r="B35" s="294">
        <v>220204</v>
      </c>
      <c r="C35" s="294"/>
      <c r="D35" s="294"/>
      <c r="E35" s="296" t="s">
        <v>502</v>
      </c>
      <c r="F35" s="294"/>
      <c r="G35" s="295" t="s">
        <v>549</v>
      </c>
      <c r="H35" s="217">
        <f t="shared" ref="H35" si="5">SUM(H36:H41)</f>
        <v>5951000</v>
      </c>
      <c r="I35" s="217">
        <f>H35/618000000*172994424.46</f>
        <v>1665841.1326237216</v>
      </c>
      <c r="J35" s="217"/>
    </row>
    <row r="36" spans="1:10" ht="25.5" x14ac:dyDescent="0.2">
      <c r="A36" s="787">
        <v>1665841</v>
      </c>
      <c r="B36" s="532">
        <v>22020401</v>
      </c>
      <c r="C36" s="532">
        <v>70415</v>
      </c>
      <c r="D36" s="532"/>
      <c r="E36" s="296" t="s">
        <v>502</v>
      </c>
      <c r="F36" s="532">
        <v>50610801</v>
      </c>
      <c r="G36" s="213" t="s">
        <v>102</v>
      </c>
      <c r="H36" s="396">
        <v>900000</v>
      </c>
      <c r="I36" s="396">
        <f>H36/J36*A36</f>
        <v>251933.60779700891</v>
      </c>
      <c r="J36" s="396">
        <v>5951000</v>
      </c>
    </row>
    <row r="37" spans="1:10" ht="14.25" x14ac:dyDescent="0.2">
      <c r="A37" s="787">
        <v>1665841</v>
      </c>
      <c r="B37" s="532">
        <v>22020402</v>
      </c>
      <c r="C37" s="532">
        <v>70415</v>
      </c>
      <c r="D37" s="532"/>
      <c r="E37" s="296" t="s">
        <v>502</v>
      </c>
      <c r="F37" s="532">
        <v>50610801</v>
      </c>
      <c r="G37" s="213" t="s">
        <v>103</v>
      </c>
      <c r="H37" s="396">
        <v>1500000</v>
      </c>
      <c r="I37" s="396">
        <f t="shared" ref="I37:I40" si="6">H37/J37*A37</f>
        <v>419889.34632834821</v>
      </c>
      <c r="J37" s="396">
        <v>5951000</v>
      </c>
    </row>
    <row r="38" spans="1:10" ht="25.5" x14ac:dyDescent="0.2">
      <c r="A38" s="787">
        <v>1665841</v>
      </c>
      <c r="B38" s="532">
        <v>22020404</v>
      </c>
      <c r="C38" s="532">
        <v>70415</v>
      </c>
      <c r="D38" s="532"/>
      <c r="E38" s="296" t="s">
        <v>502</v>
      </c>
      <c r="F38" s="532">
        <v>50610801</v>
      </c>
      <c r="G38" s="213" t="s">
        <v>105</v>
      </c>
      <c r="H38" s="396">
        <v>1400000</v>
      </c>
      <c r="I38" s="396">
        <f>H38/J38*A38+2000000</f>
        <v>2391896.7232397916</v>
      </c>
      <c r="J38" s="396">
        <v>5951000</v>
      </c>
    </row>
    <row r="39" spans="1:10" ht="25.5" x14ac:dyDescent="0.2">
      <c r="A39" s="787">
        <v>1665841</v>
      </c>
      <c r="B39" s="532">
        <v>22020403</v>
      </c>
      <c r="C39" s="532">
        <v>70415</v>
      </c>
      <c r="D39" s="532"/>
      <c r="E39" s="296" t="s">
        <v>502</v>
      </c>
      <c r="F39" s="532">
        <v>50610801</v>
      </c>
      <c r="G39" s="213" t="s">
        <v>104</v>
      </c>
      <c r="H39" s="396"/>
      <c r="I39" s="396">
        <f t="shared" si="6"/>
        <v>0</v>
      </c>
      <c r="J39" s="396">
        <v>5951000</v>
      </c>
    </row>
    <row r="40" spans="1:10" ht="14.25" x14ac:dyDescent="0.2">
      <c r="A40" s="787">
        <v>1665841</v>
      </c>
      <c r="B40" s="532">
        <v>22020405</v>
      </c>
      <c r="C40" s="532">
        <v>70415</v>
      </c>
      <c r="D40" s="532"/>
      <c r="E40" s="296" t="s">
        <v>502</v>
      </c>
      <c r="F40" s="532">
        <v>50610801</v>
      </c>
      <c r="G40" s="213" t="s">
        <v>106</v>
      </c>
      <c r="H40" s="396">
        <v>1151000</v>
      </c>
      <c r="I40" s="396">
        <f t="shared" si="6"/>
        <v>322195.09174928581</v>
      </c>
      <c r="J40" s="396">
        <v>5951000</v>
      </c>
    </row>
    <row r="41" spans="1:10" ht="14.25" x14ac:dyDescent="0.2">
      <c r="A41" s="787">
        <v>1665841</v>
      </c>
      <c r="B41" s="532">
        <v>22020406</v>
      </c>
      <c r="C41" s="532">
        <v>70415</v>
      </c>
      <c r="D41" s="532"/>
      <c r="E41" s="296" t="s">
        <v>502</v>
      </c>
      <c r="F41" s="532">
        <v>50610801</v>
      </c>
      <c r="G41" s="213" t="s">
        <v>107</v>
      </c>
      <c r="H41" s="396">
        <v>1000000</v>
      </c>
      <c r="I41" s="396">
        <f>H41/J41*A41+4000000</f>
        <v>4279926.2308855653</v>
      </c>
      <c r="J41" s="396">
        <v>5951000</v>
      </c>
    </row>
    <row r="42" spans="1:10" ht="14.25" x14ac:dyDescent="0.2">
      <c r="B42" s="294">
        <v>220205</v>
      </c>
      <c r="C42" s="294"/>
      <c r="D42" s="294"/>
      <c r="E42" s="296" t="s">
        <v>502</v>
      </c>
      <c r="F42" s="294"/>
      <c r="G42" s="295" t="s">
        <v>562</v>
      </c>
      <c r="H42" s="217">
        <f>SUM(H43:H44)</f>
        <v>221500000</v>
      </c>
      <c r="I42" s="217">
        <f>H42/618000000*172994424.46</f>
        <v>62003665.077491909</v>
      </c>
      <c r="J42" s="217"/>
    </row>
    <row r="43" spans="1:10" ht="16.5" customHeight="1" x14ac:dyDescent="0.2">
      <c r="A43" s="787">
        <v>62003665</v>
      </c>
      <c r="B43" s="532">
        <v>22020501</v>
      </c>
      <c r="C43" s="532">
        <v>70950</v>
      </c>
      <c r="D43" s="532"/>
      <c r="E43" s="296" t="s">
        <v>502</v>
      </c>
      <c r="F43" s="532">
        <v>50610801</v>
      </c>
      <c r="G43" s="213" t="s">
        <v>114</v>
      </c>
      <c r="H43" s="396">
        <v>211500000</v>
      </c>
      <c r="I43" s="396">
        <f>H43/J43*A43</f>
        <v>59204402.471783295</v>
      </c>
      <c r="J43" s="396">
        <v>221500000</v>
      </c>
    </row>
    <row r="44" spans="1:10" ht="18" customHeight="1" x14ac:dyDescent="0.2">
      <c r="A44" s="787">
        <v>62003665</v>
      </c>
      <c r="B44" s="532">
        <v>22020502</v>
      </c>
      <c r="C44" s="532">
        <v>70950</v>
      </c>
      <c r="D44" s="532">
        <v>80000020102</v>
      </c>
      <c r="E44" s="296" t="s">
        <v>502</v>
      </c>
      <c r="F44" s="532">
        <v>50610801</v>
      </c>
      <c r="G44" s="213" t="s">
        <v>115</v>
      </c>
      <c r="H44" s="396">
        <v>10000000</v>
      </c>
      <c r="I44" s="396">
        <f>H44/J44*A44</f>
        <v>2799262.5282167043</v>
      </c>
      <c r="J44" s="396">
        <v>221500000</v>
      </c>
    </row>
    <row r="45" spans="1:10" ht="14.25" x14ac:dyDescent="0.2">
      <c r="B45" s="294">
        <v>220206</v>
      </c>
      <c r="C45" s="294"/>
      <c r="D45" s="294"/>
      <c r="E45" s="296" t="s">
        <v>502</v>
      </c>
      <c r="F45" s="294"/>
      <c r="G45" s="295" t="s">
        <v>547</v>
      </c>
      <c r="H45" s="217">
        <f t="shared" ref="H45" si="7">SUM(H46:H48)</f>
        <v>16500000</v>
      </c>
      <c r="I45" s="217">
        <f>H45/618000000*172994424.46</f>
        <v>4618783.1773300972</v>
      </c>
      <c r="J45" s="217"/>
    </row>
    <row r="46" spans="1:10" ht="14.25" x14ac:dyDescent="0.2">
      <c r="A46" s="787">
        <v>4618783</v>
      </c>
      <c r="B46" s="532">
        <v>22020601</v>
      </c>
      <c r="C46" s="532">
        <v>70133</v>
      </c>
      <c r="D46" s="532"/>
      <c r="E46" s="296" t="s">
        <v>502</v>
      </c>
      <c r="F46" s="532">
        <v>50610801</v>
      </c>
      <c r="G46" s="213" t="s">
        <v>117</v>
      </c>
      <c r="H46" s="396">
        <v>3000000</v>
      </c>
      <c r="I46" s="396">
        <f>H46/J46*A46</f>
        <v>839778.72727272729</v>
      </c>
      <c r="J46" s="396">
        <v>16500000</v>
      </c>
    </row>
    <row r="47" spans="1:10" ht="14.25" x14ac:dyDescent="0.2">
      <c r="A47" s="787">
        <v>4618783</v>
      </c>
      <c r="B47" s="532">
        <v>22020602</v>
      </c>
      <c r="C47" s="532">
        <v>70133</v>
      </c>
      <c r="D47" s="532"/>
      <c r="E47" s="296" t="s">
        <v>502</v>
      </c>
      <c r="F47" s="532">
        <v>50610801</v>
      </c>
      <c r="G47" s="213" t="s">
        <v>118</v>
      </c>
      <c r="H47" s="396">
        <v>13000000</v>
      </c>
      <c r="I47" s="396">
        <f t="shared" ref="I47:I48" si="8">H47/J47*A47</f>
        <v>3639041.1515151514</v>
      </c>
      <c r="J47" s="396">
        <v>16500000</v>
      </c>
    </row>
    <row r="48" spans="1:10" ht="14.25" x14ac:dyDescent="0.2">
      <c r="A48" s="787">
        <v>4618783</v>
      </c>
      <c r="B48" s="532">
        <v>22020605</v>
      </c>
      <c r="C48" s="532">
        <v>70560</v>
      </c>
      <c r="D48" s="532"/>
      <c r="E48" s="296" t="s">
        <v>502</v>
      </c>
      <c r="F48" s="532">
        <v>50610801</v>
      </c>
      <c r="G48" s="213" t="s">
        <v>121</v>
      </c>
      <c r="H48" s="396">
        <v>500000</v>
      </c>
      <c r="I48" s="396">
        <f t="shared" si="8"/>
        <v>139963.12121212122</v>
      </c>
      <c r="J48" s="396">
        <v>16500000</v>
      </c>
    </row>
    <row r="49" spans="1:10" ht="25.5" x14ac:dyDescent="0.2">
      <c r="B49" s="294">
        <v>220207</v>
      </c>
      <c r="C49" s="294"/>
      <c r="D49" s="294"/>
      <c r="E49" s="294"/>
      <c r="F49" s="294"/>
      <c r="G49" s="295" t="s">
        <v>1090</v>
      </c>
      <c r="H49" s="288"/>
      <c r="I49" s="396"/>
      <c r="J49" s="396"/>
    </row>
    <row r="50" spans="1:10" ht="14.25" x14ac:dyDescent="0.2">
      <c r="B50" s="532">
        <v>22020702</v>
      </c>
      <c r="C50" s="532">
        <v>70133</v>
      </c>
      <c r="D50" s="532"/>
      <c r="E50" s="296" t="s">
        <v>502</v>
      </c>
      <c r="F50" s="532">
        <v>50610801</v>
      </c>
      <c r="G50" s="213" t="s">
        <v>124</v>
      </c>
      <c r="H50" s="288"/>
      <c r="I50" s="396"/>
      <c r="J50" s="396"/>
    </row>
    <row r="51" spans="1:10" ht="14.25" x14ac:dyDescent="0.2">
      <c r="B51" s="532">
        <v>22020703</v>
      </c>
      <c r="C51" s="532">
        <v>70133</v>
      </c>
      <c r="D51" s="532"/>
      <c r="E51" s="296" t="s">
        <v>502</v>
      </c>
      <c r="F51" s="532">
        <v>50610801</v>
      </c>
      <c r="G51" s="213" t="s">
        <v>125</v>
      </c>
      <c r="H51" s="288"/>
      <c r="I51" s="396"/>
      <c r="J51" s="396"/>
    </row>
    <row r="52" spans="1:10" ht="18" customHeight="1" x14ac:dyDescent="0.2">
      <c r="B52" s="532">
        <v>22020707</v>
      </c>
      <c r="C52" s="532">
        <v>70560</v>
      </c>
      <c r="D52" s="532"/>
      <c r="E52" s="296" t="s">
        <v>502</v>
      </c>
      <c r="F52" s="532">
        <v>50610801</v>
      </c>
      <c r="G52" s="213" t="s">
        <v>127</v>
      </c>
      <c r="H52" s="288"/>
      <c r="I52" s="396"/>
      <c r="J52" s="396"/>
    </row>
    <row r="53" spans="1:10" ht="32.25" customHeight="1" x14ac:dyDescent="0.2">
      <c r="B53" s="294">
        <v>220208</v>
      </c>
      <c r="C53" s="294"/>
      <c r="D53" s="294"/>
      <c r="E53" s="296" t="s">
        <v>502</v>
      </c>
      <c r="F53" s="294"/>
      <c r="G53" s="295" t="s">
        <v>548</v>
      </c>
      <c r="H53" s="217">
        <f>SUM(H54:H55)</f>
        <v>4200000</v>
      </c>
      <c r="I53" s="217">
        <f>H53/618000000*172994424.46</f>
        <v>1175690.2633203885</v>
      </c>
      <c r="J53" s="217"/>
    </row>
    <row r="54" spans="1:10" ht="14.25" x14ac:dyDescent="0.2">
      <c r="A54" s="787">
        <v>1175690</v>
      </c>
      <c r="B54" s="532">
        <v>22020801</v>
      </c>
      <c r="C54" s="532">
        <v>70432</v>
      </c>
      <c r="D54" s="532"/>
      <c r="E54" s="296" t="s">
        <v>502</v>
      </c>
      <c r="F54" s="532">
        <v>50610801</v>
      </c>
      <c r="G54" s="213" t="s">
        <v>130</v>
      </c>
      <c r="H54" s="396">
        <v>500000</v>
      </c>
      <c r="I54" s="396">
        <f>H54/J54*A54</f>
        <v>139963.09523809524</v>
      </c>
      <c r="J54" s="396">
        <v>4200000</v>
      </c>
    </row>
    <row r="55" spans="1:10" ht="27.75" customHeight="1" x14ac:dyDescent="0.2">
      <c r="A55" s="787">
        <v>1175690</v>
      </c>
      <c r="B55" s="532">
        <v>22020803</v>
      </c>
      <c r="C55" s="532">
        <v>70432</v>
      </c>
      <c r="D55" s="532"/>
      <c r="E55" s="296" t="s">
        <v>502</v>
      </c>
      <c r="F55" s="532">
        <v>50610801</v>
      </c>
      <c r="G55" s="213" t="s">
        <v>132</v>
      </c>
      <c r="H55" s="396">
        <v>3700000</v>
      </c>
      <c r="I55" s="396">
        <f>H55/J55*A55</f>
        <v>1035726.9047619047</v>
      </c>
      <c r="J55" s="396">
        <v>4200000</v>
      </c>
    </row>
    <row r="56" spans="1:10" ht="14.25" x14ac:dyDescent="0.2">
      <c r="B56" s="294">
        <v>220209</v>
      </c>
      <c r="C56" s="294"/>
      <c r="D56" s="294"/>
      <c r="E56" s="296" t="s">
        <v>502</v>
      </c>
      <c r="F56" s="294"/>
      <c r="G56" s="295" t="s">
        <v>550</v>
      </c>
      <c r="H56" s="217">
        <f t="shared" ref="H56" si="9">SUM(H57:H57)</f>
        <v>120000</v>
      </c>
      <c r="I56" s="217">
        <f>H56/6180000000*172994424.46</f>
        <v>3359.1150380582526</v>
      </c>
      <c r="J56" s="217"/>
    </row>
    <row r="57" spans="1:10" ht="14.25" x14ac:dyDescent="0.2">
      <c r="A57" s="787">
        <v>3359</v>
      </c>
      <c r="B57" s="532">
        <v>22020901</v>
      </c>
      <c r="C57" s="532">
        <v>70133</v>
      </c>
      <c r="D57" s="532"/>
      <c r="E57" s="296" t="s">
        <v>502</v>
      </c>
      <c r="F57" s="532">
        <v>50610801</v>
      </c>
      <c r="G57" s="213" t="s">
        <v>135</v>
      </c>
      <c r="H57" s="396">
        <v>120000</v>
      </c>
      <c r="I57" s="396">
        <f>H57/J57*A57</f>
        <v>3359</v>
      </c>
      <c r="J57" s="396">
        <v>120000</v>
      </c>
    </row>
    <row r="58" spans="1:10" ht="14.25" x14ac:dyDescent="0.2">
      <c r="B58" s="294">
        <v>220210</v>
      </c>
      <c r="C58" s="294"/>
      <c r="D58" s="294"/>
      <c r="E58" s="296" t="s">
        <v>502</v>
      </c>
      <c r="F58" s="294"/>
      <c r="G58" s="295" t="s">
        <v>137</v>
      </c>
      <c r="H58" s="217">
        <f>SUM(H59:H73)</f>
        <v>318450000</v>
      </c>
      <c r="I58" s="217">
        <f>H58/618000000*172994424.46</f>
        <v>89142515.322470888</v>
      </c>
      <c r="J58" s="217"/>
    </row>
    <row r="59" spans="1:10" ht="14.25" x14ac:dyDescent="0.2">
      <c r="A59" s="787">
        <v>89142515</v>
      </c>
      <c r="B59" s="532">
        <v>22021001</v>
      </c>
      <c r="C59" s="532">
        <v>70133</v>
      </c>
      <c r="D59" s="532"/>
      <c r="E59" s="296" t="s">
        <v>502</v>
      </c>
      <c r="F59" s="532">
        <v>50610801</v>
      </c>
      <c r="G59" s="213" t="s">
        <v>138</v>
      </c>
      <c r="H59" s="396">
        <v>25100000</v>
      </c>
      <c r="I59" s="396">
        <f>H59/J59*A59</f>
        <v>7026148.9291882552</v>
      </c>
      <c r="J59" s="396">
        <v>318450000</v>
      </c>
    </row>
    <row r="60" spans="1:10" ht="14.25" x14ac:dyDescent="0.2">
      <c r="A60" s="787">
        <v>89142515</v>
      </c>
      <c r="B60" s="532">
        <v>22021002</v>
      </c>
      <c r="C60" s="532">
        <v>70133</v>
      </c>
      <c r="D60" s="532"/>
      <c r="E60" s="296" t="s">
        <v>502</v>
      </c>
      <c r="F60" s="532">
        <v>50610801</v>
      </c>
      <c r="G60" s="213" t="s">
        <v>139</v>
      </c>
      <c r="H60" s="396">
        <v>6000000</v>
      </c>
      <c r="I60" s="396">
        <f t="shared" ref="I60:I74" si="10">H60/J60*A60</f>
        <v>1679557.512953368</v>
      </c>
      <c r="J60" s="396">
        <v>318450000</v>
      </c>
    </row>
    <row r="61" spans="1:10" ht="14.25" x14ac:dyDescent="0.2">
      <c r="A61" s="787">
        <v>89142515</v>
      </c>
      <c r="B61" s="532">
        <v>22021003</v>
      </c>
      <c r="C61" s="532">
        <v>70133</v>
      </c>
      <c r="D61" s="532"/>
      <c r="E61" s="296" t="s">
        <v>502</v>
      </c>
      <c r="F61" s="532">
        <v>50610801</v>
      </c>
      <c r="G61" s="213" t="s">
        <v>140</v>
      </c>
      <c r="H61" s="396">
        <v>3100000</v>
      </c>
      <c r="I61" s="396">
        <f t="shared" si="10"/>
        <v>867771.38169257343</v>
      </c>
      <c r="J61" s="396">
        <v>318450000</v>
      </c>
    </row>
    <row r="62" spans="1:10" ht="18.75" customHeight="1" x14ac:dyDescent="0.2">
      <c r="A62" s="787">
        <v>89142515</v>
      </c>
      <c r="B62" s="288">
        <v>22021004</v>
      </c>
      <c r="C62" s="532">
        <v>70133</v>
      </c>
      <c r="D62" s="532"/>
      <c r="E62" s="296" t="s">
        <v>502</v>
      </c>
      <c r="F62" s="532">
        <v>50610801</v>
      </c>
      <c r="G62" s="288" t="s">
        <v>997</v>
      </c>
      <c r="H62" s="396">
        <v>600000</v>
      </c>
      <c r="I62" s="396">
        <f t="shared" si="10"/>
        <v>167955.75129533678</v>
      </c>
      <c r="J62" s="396">
        <v>318450000</v>
      </c>
    </row>
    <row r="63" spans="1:10" ht="18.75" customHeight="1" x14ac:dyDescent="0.2">
      <c r="A63" s="787">
        <v>89142515</v>
      </c>
      <c r="B63" s="532">
        <v>22021006</v>
      </c>
      <c r="C63" s="532"/>
      <c r="D63" s="532"/>
      <c r="E63" s="296"/>
      <c r="F63" s="532"/>
      <c r="G63" s="213" t="s">
        <v>142</v>
      </c>
      <c r="H63" s="396">
        <v>400000</v>
      </c>
      <c r="I63" s="396">
        <f t="shared" si="10"/>
        <v>111970.50086355786</v>
      </c>
      <c r="J63" s="396">
        <v>318450000</v>
      </c>
    </row>
    <row r="64" spans="1:10" ht="14.25" x14ac:dyDescent="0.2">
      <c r="A64" s="787">
        <v>89142515</v>
      </c>
      <c r="B64" s="532">
        <v>22021007</v>
      </c>
      <c r="C64" s="532">
        <v>70133</v>
      </c>
      <c r="D64" s="532"/>
      <c r="E64" s="296" t="s">
        <v>502</v>
      </c>
      <c r="F64" s="532">
        <v>50610801</v>
      </c>
      <c r="G64" s="213" t="s">
        <v>143</v>
      </c>
      <c r="H64" s="396">
        <v>30450000</v>
      </c>
      <c r="I64" s="396">
        <f t="shared" si="10"/>
        <v>8523754.3782383408</v>
      </c>
      <c r="J64" s="396">
        <v>318450000</v>
      </c>
    </row>
    <row r="65" spans="1:10" ht="14.25" x14ac:dyDescent="0.2">
      <c r="A65" s="787">
        <v>89142515</v>
      </c>
      <c r="B65" s="532">
        <v>22021008</v>
      </c>
      <c r="C65" s="532">
        <v>70133</v>
      </c>
      <c r="D65" s="532"/>
      <c r="E65" s="296">
        <v>2101</v>
      </c>
      <c r="F65" s="532">
        <v>50610801</v>
      </c>
      <c r="G65" s="213" t="s">
        <v>865</v>
      </c>
      <c r="H65" s="396">
        <v>600000</v>
      </c>
      <c r="I65" s="396">
        <f t="shared" si="10"/>
        <v>167955.75129533678</v>
      </c>
      <c r="J65" s="396">
        <v>318450000</v>
      </c>
    </row>
    <row r="66" spans="1:10" ht="14.25" x14ac:dyDescent="0.2">
      <c r="A66" s="787">
        <v>89142515</v>
      </c>
      <c r="B66" s="532">
        <v>22021009</v>
      </c>
      <c r="C66" s="532">
        <v>70133</v>
      </c>
      <c r="D66" s="532"/>
      <c r="E66" s="296">
        <v>2101</v>
      </c>
      <c r="F66" s="532">
        <v>50610801</v>
      </c>
      <c r="G66" s="213" t="s">
        <v>145</v>
      </c>
      <c r="H66" s="396">
        <v>129500000</v>
      </c>
      <c r="I66" s="396">
        <f t="shared" si="10"/>
        <v>36250449.654576853</v>
      </c>
      <c r="J66" s="396">
        <v>318450000</v>
      </c>
    </row>
    <row r="67" spans="1:10" ht="25.5" x14ac:dyDescent="0.2">
      <c r="A67" s="787">
        <v>89142515</v>
      </c>
      <c r="B67" s="532">
        <v>22021014</v>
      </c>
      <c r="C67" s="532">
        <v>70133</v>
      </c>
      <c r="D67" s="532"/>
      <c r="E67" s="296" t="s">
        <v>502</v>
      </c>
      <c r="F67" s="532">
        <v>50610801</v>
      </c>
      <c r="G67" s="213" t="s">
        <v>570</v>
      </c>
      <c r="H67" s="396">
        <v>1700000</v>
      </c>
      <c r="I67" s="396">
        <f t="shared" si="10"/>
        <v>475874.6286701209</v>
      </c>
      <c r="J67" s="396">
        <v>318450000</v>
      </c>
    </row>
    <row r="68" spans="1:10" ht="14.25" x14ac:dyDescent="0.2">
      <c r="A68" s="787">
        <v>89142515</v>
      </c>
      <c r="B68" s="532">
        <v>22021021</v>
      </c>
      <c r="C68" s="532">
        <v>70133</v>
      </c>
      <c r="D68" s="532"/>
      <c r="E68" s="296" t="s">
        <v>502</v>
      </c>
      <c r="F68" s="532">
        <v>50610801</v>
      </c>
      <c r="G68" s="213" t="s">
        <v>149</v>
      </c>
      <c r="H68" s="396">
        <v>30000000</v>
      </c>
      <c r="I68" s="396">
        <f t="shared" si="10"/>
        <v>8397787.5647668391</v>
      </c>
      <c r="J68" s="396">
        <v>318450000</v>
      </c>
    </row>
    <row r="69" spans="1:10" ht="14.25" x14ac:dyDescent="0.2">
      <c r="A69" s="787">
        <v>89142515</v>
      </c>
      <c r="B69" s="532">
        <v>22021024</v>
      </c>
      <c r="C69" s="532">
        <v>70133</v>
      </c>
      <c r="D69" s="532"/>
      <c r="E69" s="296" t="s">
        <v>502</v>
      </c>
      <c r="F69" s="532">
        <v>50610801</v>
      </c>
      <c r="G69" s="213" t="s">
        <v>580</v>
      </c>
      <c r="H69" s="396">
        <v>5000000</v>
      </c>
      <c r="I69" s="396">
        <f t="shared" si="10"/>
        <v>1399631.2607944731</v>
      </c>
      <c r="J69" s="396">
        <v>318450000</v>
      </c>
    </row>
    <row r="70" spans="1:10" ht="14.25" x14ac:dyDescent="0.2">
      <c r="A70" s="787">
        <v>89142515</v>
      </c>
      <c r="B70" s="532">
        <v>22021026</v>
      </c>
      <c r="C70" s="532">
        <v>70133</v>
      </c>
      <c r="D70" s="532"/>
      <c r="E70" s="296" t="s">
        <v>502</v>
      </c>
      <c r="F70" s="532">
        <v>50610801</v>
      </c>
      <c r="G70" s="213" t="s">
        <v>545</v>
      </c>
      <c r="H70" s="396">
        <v>31000000</v>
      </c>
      <c r="I70" s="396">
        <f t="shared" si="10"/>
        <v>8677713.8169257343</v>
      </c>
      <c r="J70" s="396">
        <v>318450000</v>
      </c>
    </row>
    <row r="71" spans="1:10" ht="14.25" x14ac:dyDescent="0.2">
      <c r="A71" s="787">
        <v>89142515</v>
      </c>
      <c r="B71" s="532">
        <v>22021028</v>
      </c>
      <c r="C71" s="532">
        <v>70133</v>
      </c>
      <c r="D71" s="532"/>
      <c r="E71" s="296" t="s">
        <v>502</v>
      </c>
      <c r="F71" s="532">
        <v>50610801</v>
      </c>
      <c r="G71" s="213" t="s">
        <v>624</v>
      </c>
      <c r="H71" s="396">
        <v>20000000</v>
      </c>
      <c r="I71" s="396">
        <f t="shared" si="10"/>
        <v>5598525.0431778925</v>
      </c>
      <c r="J71" s="396">
        <v>318450000</v>
      </c>
    </row>
    <row r="72" spans="1:10" ht="14.25" x14ac:dyDescent="0.2">
      <c r="A72" s="787">
        <v>89142515</v>
      </c>
      <c r="B72" s="532">
        <v>22021033</v>
      </c>
      <c r="C72" s="532">
        <v>70133</v>
      </c>
      <c r="D72" s="532"/>
      <c r="E72" s="296" t="s">
        <v>502</v>
      </c>
      <c r="F72" s="532">
        <v>50610801</v>
      </c>
      <c r="G72" s="213" t="s">
        <v>779</v>
      </c>
      <c r="H72" s="396">
        <v>30000000</v>
      </c>
      <c r="I72" s="396">
        <f t="shared" si="10"/>
        <v>8397787.5647668391</v>
      </c>
      <c r="J72" s="396">
        <v>318450000</v>
      </c>
    </row>
    <row r="73" spans="1:10" ht="14.25" x14ac:dyDescent="0.2">
      <c r="A73" s="787">
        <v>89142515</v>
      </c>
      <c r="B73" s="532">
        <v>22021036</v>
      </c>
      <c r="C73" s="532">
        <v>70133</v>
      </c>
      <c r="D73" s="532"/>
      <c r="E73" s="296" t="s">
        <v>502</v>
      </c>
      <c r="F73" s="532">
        <v>50610801</v>
      </c>
      <c r="G73" s="213" t="s">
        <v>627</v>
      </c>
      <c r="H73" s="396">
        <v>5000000</v>
      </c>
      <c r="I73" s="396">
        <f t="shared" si="10"/>
        <v>1399631.2607944731</v>
      </c>
      <c r="J73" s="396">
        <v>318450000</v>
      </c>
    </row>
    <row r="74" spans="1:10" ht="14.25" x14ac:dyDescent="0.2">
      <c r="A74" s="787">
        <v>89142515</v>
      </c>
      <c r="B74" s="288"/>
      <c r="C74" s="288"/>
      <c r="D74" s="288"/>
      <c r="E74" s="288"/>
      <c r="F74" s="288"/>
      <c r="G74" s="288" t="s">
        <v>587</v>
      </c>
      <c r="H74" s="299">
        <v>1000000</v>
      </c>
      <c r="I74" s="396">
        <f t="shared" si="10"/>
        <v>279926.25215889467</v>
      </c>
      <c r="J74" s="396">
        <v>318450000</v>
      </c>
    </row>
    <row r="75" spans="1:10" ht="36" customHeight="1" x14ac:dyDescent="0.2">
      <c r="B75" s="294">
        <v>2204</v>
      </c>
      <c r="C75" s="294"/>
      <c r="D75" s="294"/>
      <c r="E75" s="294"/>
      <c r="F75" s="294"/>
      <c r="G75" s="295" t="s">
        <v>150</v>
      </c>
      <c r="H75" s="217">
        <f t="shared" ref="H75:I76" si="11">H76</f>
        <v>10000000</v>
      </c>
      <c r="I75" s="217">
        <f t="shared" si="11"/>
        <v>2799262.5317152101</v>
      </c>
      <c r="J75" s="217"/>
    </row>
    <row r="76" spans="1:10" ht="33" customHeight="1" x14ac:dyDescent="0.2">
      <c r="B76" s="294">
        <v>220401</v>
      </c>
      <c r="C76" s="294">
        <v>71090</v>
      </c>
      <c r="D76" s="294"/>
      <c r="E76" s="294">
        <v>2101</v>
      </c>
      <c r="F76" s="294">
        <v>50610801</v>
      </c>
      <c r="G76" s="295" t="s">
        <v>151</v>
      </c>
      <c r="H76" s="217">
        <f t="shared" si="11"/>
        <v>10000000</v>
      </c>
      <c r="I76" s="217">
        <f>H76/618000000*172994424.46</f>
        <v>2799262.5317152101</v>
      </c>
      <c r="J76" s="217"/>
    </row>
    <row r="77" spans="1:10" ht="27" customHeight="1" x14ac:dyDescent="0.2">
      <c r="A77" s="787">
        <v>2799263</v>
      </c>
      <c r="B77" s="532">
        <v>22040109</v>
      </c>
      <c r="C77" s="532">
        <v>71090</v>
      </c>
      <c r="D77" s="532"/>
      <c r="E77" s="532">
        <v>2101</v>
      </c>
      <c r="F77" s="532">
        <v>50610801</v>
      </c>
      <c r="G77" s="213" t="s">
        <v>152</v>
      </c>
      <c r="H77" s="396">
        <v>10000000</v>
      </c>
      <c r="I77" s="396">
        <f>H77/J77*A77</f>
        <v>2799263</v>
      </c>
      <c r="J77" s="396">
        <v>10000000</v>
      </c>
    </row>
    <row r="78" spans="1:10" ht="27" customHeight="1" x14ac:dyDescent="0.2">
      <c r="B78" s="532"/>
      <c r="C78" s="532"/>
      <c r="D78" s="532"/>
      <c r="E78" s="532"/>
      <c r="F78" s="532"/>
      <c r="G78" s="213"/>
      <c r="H78" s="396"/>
      <c r="I78" s="396"/>
      <c r="J78" s="396"/>
    </row>
    <row r="79" spans="1:10" ht="33.75" customHeight="1" x14ac:dyDescent="0.2">
      <c r="B79" s="294">
        <v>23</v>
      </c>
      <c r="C79" s="294"/>
      <c r="D79" s="786"/>
      <c r="E79" s="294"/>
      <c r="F79" s="786"/>
      <c r="G79" s="295" t="s">
        <v>154</v>
      </c>
      <c r="H79" s="217">
        <f t="shared" ref="H79:I79" si="12">SUM(H80,H97,H101)</f>
        <v>580000000</v>
      </c>
      <c r="I79" s="220">
        <f t="shared" si="12"/>
        <v>34216631.665767238</v>
      </c>
      <c r="J79" s="217"/>
    </row>
    <row r="80" spans="1:10" ht="24.75" customHeight="1" x14ac:dyDescent="0.2">
      <c r="B80" s="294">
        <v>2301</v>
      </c>
      <c r="C80" s="294"/>
      <c r="D80" s="294"/>
      <c r="E80" s="294"/>
      <c r="F80" s="786"/>
      <c r="G80" s="295" t="s">
        <v>155</v>
      </c>
      <c r="H80" s="217">
        <f>H81</f>
        <v>86500000</v>
      </c>
      <c r="I80" s="217">
        <f>I81</f>
        <v>5102997.6500000004</v>
      </c>
      <c r="J80" s="217"/>
    </row>
    <row r="81" spans="1:10" ht="14.25" x14ac:dyDescent="0.2">
      <c r="B81" s="294">
        <v>230101</v>
      </c>
      <c r="C81" s="294">
        <v>70160</v>
      </c>
      <c r="D81" s="294">
        <v>800000106</v>
      </c>
      <c r="E81" s="294"/>
      <c r="F81" s="294">
        <v>50610801</v>
      </c>
      <c r="G81" s="295" t="s">
        <v>156</v>
      </c>
      <c r="H81" s="217">
        <f t="shared" ref="H81" si="13">SUM(H82:H96)</f>
        <v>86500000</v>
      </c>
      <c r="I81" s="217">
        <f>SUM(I82:I96)</f>
        <v>5102997.6500000004</v>
      </c>
      <c r="J81" s="217"/>
    </row>
    <row r="82" spans="1:10" ht="25.5" x14ac:dyDescent="0.2">
      <c r="A82" s="788">
        <v>5102997.6500000004</v>
      </c>
      <c r="B82" s="532">
        <v>23010112</v>
      </c>
      <c r="C82" s="532">
        <v>70160</v>
      </c>
      <c r="D82" s="532">
        <v>800000106</v>
      </c>
      <c r="E82" s="532">
        <v>2101</v>
      </c>
      <c r="F82" s="532">
        <v>50610801</v>
      </c>
      <c r="G82" s="213" t="s">
        <v>161</v>
      </c>
      <c r="H82" s="396">
        <v>22000000</v>
      </c>
      <c r="I82" s="396">
        <f>H82/J82*A82</f>
        <v>1297872.234682081</v>
      </c>
      <c r="J82" s="396">
        <v>86500000</v>
      </c>
    </row>
    <row r="83" spans="1:10" ht="14.25" x14ac:dyDescent="0.2">
      <c r="A83" s="788">
        <v>5102997.6500000004</v>
      </c>
      <c r="B83" s="532">
        <v>23010113</v>
      </c>
      <c r="C83" s="532">
        <v>70160</v>
      </c>
      <c r="D83" s="532"/>
      <c r="E83" s="532">
        <v>2101</v>
      </c>
      <c r="F83" s="532">
        <v>50610801</v>
      </c>
      <c r="G83" s="213" t="s">
        <v>162</v>
      </c>
      <c r="H83" s="396">
        <v>7000000</v>
      </c>
      <c r="I83" s="396">
        <f t="shared" ref="I83:I96" si="14">H83/J83*A83</f>
        <v>412959.34739884397</v>
      </c>
      <c r="J83" s="396">
        <v>86500000</v>
      </c>
    </row>
    <row r="84" spans="1:10" ht="14.25" x14ac:dyDescent="0.2">
      <c r="A84" s="788">
        <v>5102997.6500000004</v>
      </c>
      <c r="B84" s="532">
        <v>23010114</v>
      </c>
      <c r="C84" s="532"/>
      <c r="D84" s="532"/>
      <c r="E84" s="532">
        <v>2101</v>
      </c>
      <c r="F84" s="532">
        <v>50610801</v>
      </c>
      <c r="G84" s="213" t="s">
        <v>163</v>
      </c>
      <c r="H84" s="396">
        <v>1500000</v>
      </c>
      <c r="I84" s="396">
        <f t="shared" si="14"/>
        <v>88491.288728323692</v>
      </c>
      <c r="J84" s="396">
        <v>86500000</v>
      </c>
    </row>
    <row r="85" spans="1:10" ht="14.25" x14ac:dyDescent="0.2">
      <c r="A85" s="788">
        <v>5102997.6500000004</v>
      </c>
      <c r="B85" s="532">
        <v>23010115</v>
      </c>
      <c r="C85" s="532">
        <v>70130</v>
      </c>
      <c r="D85" s="532">
        <v>800000106</v>
      </c>
      <c r="E85" s="532">
        <v>2101</v>
      </c>
      <c r="F85" s="532">
        <v>50610801</v>
      </c>
      <c r="G85" s="213" t="s">
        <v>164</v>
      </c>
      <c r="H85" s="396">
        <v>1230000</v>
      </c>
      <c r="I85" s="396">
        <f>H85/J85*A85</f>
        <v>72562.85675722544</v>
      </c>
      <c r="J85" s="396">
        <v>86500000</v>
      </c>
    </row>
    <row r="86" spans="1:10" ht="14.25" x14ac:dyDescent="0.2">
      <c r="A86" s="788">
        <v>5102997.6500000004</v>
      </c>
      <c r="B86" s="532">
        <v>23010116</v>
      </c>
      <c r="C86" s="532">
        <v>70130</v>
      </c>
      <c r="D86" s="532"/>
      <c r="E86" s="532">
        <v>2101</v>
      </c>
      <c r="F86" s="532">
        <v>50610801</v>
      </c>
      <c r="G86" s="213" t="s">
        <v>165</v>
      </c>
      <c r="H86" s="396"/>
      <c r="I86" s="396">
        <f t="shared" si="14"/>
        <v>0</v>
      </c>
      <c r="J86" s="396">
        <v>86500000</v>
      </c>
    </row>
    <row r="87" spans="1:10" ht="14.25" x14ac:dyDescent="0.2">
      <c r="A87" s="788">
        <v>5102997.6500000004</v>
      </c>
      <c r="B87" s="532">
        <v>23010117</v>
      </c>
      <c r="C87" s="532">
        <v>70130</v>
      </c>
      <c r="D87" s="532"/>
      <c r="E87" s="532">
        <v>2101</v>
      </c>
      <c r="F87" s="532">
        <v>50610801</v>
      </c>
      <c r="G87" s="213" t="s">
        <v>166</v>
      </c>
      <c r="H87" s="396">
        <v>150000</v>
      </c>
      <c r="I87" s="396">
        <f t="shared" si="14"/>
        <v>8849.1288728323707</v>
      </c>
      <c r="J87" s="396">
        <v>86500000</v>
      </c>
    </row>
    <row r="88" spans="1:10" ht="14.25" x14ac:dyDescent="0.2">
      <c r="A88" s="788">
        <v>5102997.6500000004</v>
      </c>
      <c r="B88" s="532">
        <v>23010118</v>
      </c>
      <c r="C88" s="532">
        <v>70130</v>
      </c>
      <c r="D88" s="532"/>
      <c r="E88" s="532">
        <v>2101</v>
      </c>
      <c r="F88" s="532">
        <v>50610801</v>
      </c>
      <c r="G88" s="213" t="s">
        <v>167</v>
      </c>
      <c r="H88" s="396">
        <v>120000</v>
      </c>
      <c r="I88" s="396">
        <f t="shared" si="14"/>
        <v>7079.3030982658966</v>
      </c>
      <c r="J88" s="396">
        <v>86500000</v>
      </c>
    </row>
    <row r="89" spans="1:10" ht="14.25" x14ac:dyDescent="0.2">
      <c r="A89" s="788">
        <v>5102997.6500000004</v>
      </c>
      <c r="B89" s="532">
        <v>23010119</v>
      </c>
      <c r="C89" s="532">
        <v>70130</v>
      </c>
      <c r="D89" s="532"/>
      <c r="E89" s="532">
        <v>2101</v>
      </c>
      <c r="F89" s="532">
        <v>50610801</v>
      </c>
      <c r="G89" s="213" t="s">
        <v>168</v>
      </c>
      <c r="H89" s="396">
        <v>22000000</v>
      </c>
      <c r="I89" s="396">
        <f t="shared" si="14"/>
        <v>1297872.234682081</v>
      </c>
      <c r="J89" s="396">
        <v>86500000</v>
      </c>
    </row>
    <row r="90" spans="1:10" ht="25.5" x14ac:dyDescent="0.2">
      <c r="A90" s="788">
        <v>5102997.6500000004</v>
      </c>
      <c r="B90" s="532">
        <v>23010125</v>
      </c>
      <c r="C90" s="532">
        <v>70130</v>
      </c>
      <c r="D90" s="532"/>
      <c r="E90" s="532">
        <v>2101</v>
      </c>
      <c r="F90" s="532">
        <v>50610801</v>
      </c>
      <c r="G90" s="213" t="s">
        <v>173</v>
      </c>
      <c r="H90" s="396">
        <v>2500000</v>
      </c>
      <c r="I90" s="396">
        <f t="shared" si="14"/>
        <v>147485.48121387284</v>
      </c>
      <c r="J90" s="396">
        <v>86500000</v>
      </c>
    </row>
    <row r="91" spans="1:10" ht="14.25" x14ac:dyDescent="0.2">
      <c r="A91" s="788">
        <v>5102997.6500000004</v>
      </c>
      <c r="B91" s="532">
        <v>23010126</v>
      </c>
      <c r="C91" s="532">
        <v>70130</v>
      </c>
      <c r="D91" s="532"/>
      <c r="E91" s="532">
        <v>2101</v>
      </c>
      <c r="F91" s="532">
        <v>50610801</v>
      </c>
      <c r="G91" s="213" t="s">
        <v>998</v>
      </c>
      <c r="H91" s="396">
        <v>30000000</v>
      </c>
      <c r="I91" s="396">
        <f t="shared" si="14"/>
        <v>1769825.7745664741</v>
      </c>
      <c r="J91" s="396">
        <v>86500000</v>
      </c>
    </row>
    <row r="92" spans="1:10" ht="14.25" x14ac:dyDescent="0.2">
      <c r="A92" s="788">
        <v>5102997.6500000004</v>
      </c>
      <c r="B92" s="532">
        <v>23010140</v>
      </c>
      <c r="C92" s="532">
        <v>70130</v>
      </c>
      <c r="D92" s="532"/>
      <c r="E92" s="532">
        <v>2101</v>
      </c>
      <c r="F92" s="532">
        <v>50610801</v>
      </c>
      <c r="G92" s="213" t="s">
        <v>588</v>
      </c>
      <c r="H92" s="396"/>
      <c r="I92" s="396">
        <f t="shared" si="14"/>
        <v>0</v>
      </c>
      <c r="J92" s="396">
        <v>86500000</v>
      </c>
    </row>
    <row r="93" spans="1:10" ht="14.25" x14ac:dyDescent="0.2">
      <c r="A93" s="788">
        <v>5102997.6500000004</v>
      </c>
      <c r="B93" s="532">
        <v>23010123</v>
      </c>
      <c r="C93" s="532">
        <v>70130</v>
      </c>
      <c r="D93" s="532"/>
      <c r="E93" s="532">
        <v>2101</v>
      </c>
      <c r="F93" s="532">
        <v>50610801</v>
      </c>
      <c r="G93" s="213" t="s">
        <v>171</v>
      </c>
      <c r="H93" s="396"/>
      <c r="I93" s="396">
        <f t="shared" si="14"/>
        <v>0</v>
      </c>
      <c r="J93" s="396">
        <v>86500000</v>
      </c>
    </row>
    <row r="94" spans="1:10" ht="25.5" x14ac:dyDescent="0.2">
      <c r="A94" s="788">
        <v>5102997.6500000004</v>
      </c>
      <c r="B94" s="532">
        <v>23010124</v>
      </c>
      <c r="C94" s="532">
        <v>70130</v>
      </c>
      <c r="D94" s="532"/>
      <c r="E94" s="532">
        <v>2101</v>
      </c>
      <c r="F94" s="532">
        <v>50610801</v>
      </c>
      <c r="G94" s="213" t="s">
        <v>172</v>
      </c>
      <c r="H94" s="217"/>
      <c r="I94" s="396">
        <f t="shared" si="14"/>
        <v>0</v>
      </c>
      <c r="J94" s="396">
        <v>86500000</v>
      </c>
    </row>
    <row r="95" spans="1:10" ht="25.5" x14ac:dyDescent="0.2">
      <c r="A95" s="788">
        <v>5102997.6500000004</v>
      </c>
      <c r="B95" s="532">
        <v>23010125</v>
      </c>
      <c r="C95" s="532">
        <v>70130</v>
      </c>
      <c r="D95" s="532"/>
      <c r="E95" s="532">
        <v>2101</v>
      </c>
      <c r="F95" s="532">
        <v>50610801</v>
      </c>
      <c r="G95" s="213" t="s">
        <v>173</v>
      </c>
      <c r="H95" s="396"/>
      <c r="I95" s="396">
        <f t="shared" si="14"/>
        <v>0</v>
      </c>
      <c r="J95" s="396">
        <v>86500000</v>
      </c>
    </row>
    <row r="96" spans="1:10" ht="14.25" x14ac:dyDescent="0.2">
      <c r="A96" s="788">
        <v>5102997.6500000004</v>
      </c>
      <c r="B96" s="532">
        <v>230101140</v>
      </c>
      <c r="C96" s="532">
        <v>70130</v>
      </c>
      <c r="D96" s="532"/>
      <c r="E96" s="532">
        <v>2101</v>
      </c>
      <c r="F96" s="532">
        <v>50610801</v>
      </c>
      <c r="G96" s="215" t="s">
        <v>588</v>
      </c>
      <c r="H96" s="396"/>
      <c r="I96" s="396">
        <f t="shared" si="14"/>
        <v>0</v>
      </c>
      <c r="J96" s="396">
        <v>86500000</v>
      </c>
    </row>
    <row r="97" spans="1:10" ht="14.25" x14ac:dyDescent="0.2">
      <c r="B97" s="294">
        <v>2302</v>
      </c>
      <c r="C97" s="294"/>
      <c r="D97" s="294"/>
      <c r="E97" s="294"/>
      <c r="F97" s="294"/>
      <c r="G97" s="214" t="s">
        <v>178</v>
      </c>
      <c r="H97" s="217">
        <f>H98</f>
        <v>456000000</v>
      </c>
      <c r="I97" s="217">
        <f>I98</f>
        <v>26901351.795724139</v>
      </c>
      <c r="J97" s="217"/>
    </row>
    <row r="98" spans="1:10" ht="25.5" x14ac:dyDescent="0.2">
      <c r="B98" s="294">
        <v>230201</v>
      </c>
      <c r="C98" s="294"/>
      <c r="D98" s="294"/>
      <c r="E98" s="294"/>
      <c r="F98" s="294"/>
      <c r="G98" s="214" t="s">
        <v>179</v>
      </c>
      <c r="H98" s="217">
        <f>SUM(H99:H100)</f>
        <v>456000000</v>
      </c>
      <c r="I98" s="217">
        <f>H98/580000000*34216631.67</f>
        <v>26901351.795724139</v>
      </c>
      <c r="J98" s="217"/>
    </row>
    <row r="99" spans="1:10" ht="25.5" x14ac:dyDescent="0.2">
      <c r="A99" s="789">
        <v>26901352</v>
      </c>
      <c r="B99" s="532">
        <v>23020112</v>
      </c>
      <c r="C99" s="532"/>
      <c r="D99" s="532"/>
      <c r="E99" s="532">
        <v>2101</v>
      </c>
      <c r="F99" s="532">
        <v>50610801</v>
      </c>
      <c r="G99" s="215" t="s">
        <v>187</v>
      </c>
      <c r="H99" s="396">
        <v>437000000</v>
      </c>
      <c r="I99" s="396">
        <f>H99/J99*A99</f>
        <v>25780462.333333336</v>
      </c>
      <c r="J99" s="217">
        <v>456000000</v>
      </c>
    </row>
    <row r="100" spans="1:10" ht="25.5" x14ac:dyDescent="0.2">
      <c r="A100" s="789">
        <v>26901352</v>
      </c>
      <c r="B100" s="532">
        <v>23020118</v>
      </c>
      <c r="C100" s="532"/>
      <c r="D100" s="532"/>
      <c r="E100" s="532">
        <v>2101</v>
      </c>
      <c r="F100" s="532">
        <v>50610801</v>
      </c>
      <c r="G100" s="215" t="s">
        <v>1017</v>
      </c>
      <c r="H100" s="396">
        <v>19000000</v>
      </c>
      <c r="I100" s="396">
        <f>H100/J100*A100</f>
        <v>1120889.6666666665</v>
      </c>
      <c r="J100" s="217">
        <v>456000000</v>
      </c>
    </row>
    <row r="101" spans="1:10" ht="14.25" x14ac:dyDescent="0.2">
      <c r="B101" s="294">
        <v>2303</v>
      </c>
      <c r="C101" s="294"/>
      <c r="D101" s="294"/>
      <c r="E101" s="294"/>
      <c r="F101" s="294"/>
      <c r="G101" s="295" t="s">
        <v>195</v>
      </c>
      <c r="H101" s="217">
        <f>H102</f>
        <v>37500000</v>
      </c>
      <c r="I101" s="217">
        <f>I102</f>
        <v>2212282.2200431037</v>
      </c>
      <c r="J101" s="217"/>
    </row>
    <row r="102" spans="1:10" ht="25.5" x14ac:dyDescent="0.2">
      <c r="B102" s="294">
        <v>230301</v>
      </c>
      <c r="C102" s="294"/>
      <c r="D102" s="294"/>
      <c r="E102" s="294"/>
      <c r="F102" s="294"/>
      <c r="G102" s="295" t="s">
        <v>196</v>
      </c>
      <c r="H102" s="217">
        <f>SUM(H103:H104)</f>
        <v>37500000</v>
      </c>
      <c r="I102" s="217">
        <f>H102/580000000*34216631.67</f>
        <v>2212282.2200431037</v>
      </c>
      <c r="J102" s="217"/>
    </row>
    <row r="103" spans="1:10" ht="25.5" x14ac:dyDescent="0.2">
      <c r="A103" s="787">
        <v>2212282</v>
      </c>
      <c r="B103" s="532">
        <v>23030101</v>
      </c>
      <c r="C103" s="532"/>
      <c r="D103" s="532"/>
      <c r="E103" s="532">
        <v>2101</v>
      </c>
      <c r="F103" s="532">
        <v>50610801</v>
      </c>
      <c r="G103" s="215" t="s">
        <v>1018</v>
      </c>
      <c r="H103" s="396">
        <v>2500000</v>
      </c>
      <c r="I103" s="396">
        <f>H103/J103*A103</f>
        <v>147485.46666666667</v>
      </c>
      <c r="J103" s="396">
        <v>37500000</v>
      </c>
    </row>
    <row r="104" spans="1:10" ht="25.5" x14ac:dyDescent="0.2">
      <c r="A104" s="787">
        <v>2212282</v>
      </c>
      <c r="B104" s="532">
        <v>23030101</v>
      </c>
      <c r="C104" s="532"/>
      <c r="D104" s="532"/>
      <c r="E104" s="532">
        <v>2101</v>
      </c>
      <c r="F104" s="532">
        <v>50610801</v>
      </c>
      <c r="G104" s="215" t="s">
        <v>1019</v>
      </c>
      <c r="H104" s="396">
        <v>35000000</v>
      </c>
      <c r="I104" s="396">
        <f>H104/J104*A104</f>
        <v>2064796.5333333334</v>
      </c>
      <c r="J104" s="396">
        <v>37500000</v>
      </c>
    </row>
    <row r="105" spans="1:10" ht="14.25" x14ac:dyDescent="0.2">
      <c r="B105" s="294">
        <v>2305</v>
      </c>
      <c r="C105" s="294"/>
      <c r="D105" s="294"/>
      <c r="E105" s="294"/>
      <c r="F105" s="294"/>
      <c r="G105" s="295" t="s">
        <v>215</v>
      </c>
      <c r="H105" s="288"/>
      <c r="I105" s="396"/>
      <c r="J105" s="396"/>
    </row>
    <row r="106" spans="1:10" ht="14.25" x14ac:dyDescent="0.2">
      <c r="B106" s="294">
        <v>230501</v>
      </c>
      <c r="C106" s="294"/>
      <c r="D106" s="294"/>
      <c r="E106" s="294"/>
      <c r="F106" s="294"/>
      <c r="G106" s="295" t="s">
        <v>216</v>
      </c>
      <c r="H106" s="288"/>
      <c r="I106" s="396"/>
      <c r="J106" s="396"/>
    </row>
    <row r="107" spans="1:10" ht="14.25" x14ac:dyDescent="0.2">
      <c r="B107" s="532">
        <v>23050101</v>
      </c>
      <c r="C107" s="532"/>
      <c r="D107" s="532"/>
      <c r="E107" s="532"/>
      <c r="F107" s="532"/>
      <c r="G107" s="213" t="s">
        <v>217</v>
      </c>
      <c r="H107" s="288"/>
      <c r="I107" s="396"/>
      <c r="J107" s="396"/>
    </row>
    <row r="108" spans="1:10" ht="14.25" x14ac:dyDescent="0.2">
      <c r="B108" s="532">
        <v>23050102</v>
      </c>
      <c r="C108" s="532"/>
      <c r="D108" s="532"/>
      <c r="E108" s="532"/>
      <c r="F108" s="532"/>
      <c r="G108" s="431" t="s">
        <v>218</v>
      </c>
      <c r="H108" s="288"/>
      <c r="I108" s="396"/>
      <c r="J108" s="396"/>
    </row>
    <row r="109" spans="1:10" ht="14.25" x14ac:dyDescent="0.2">
      <c r="B109" s="532">
        <v>23050103</v>
      </c>
      <c r="C109" s="532"/>
      <c r="D109" s="532"/>
      <c r="E109" s="532"/>
      <c r="F109" s="532"/>
      <c r="G109" s="213" t="s">
        <v>219</v>
      </c>
      <c r="H109" s="288"/>
      <c r="I109" s="396"/>
      <c r="J109" s="396"/>
    </row>
    <row r="110" spans="1:10" ht="14.25" x14ac:dyDescent="0.2">
      <c r="B110" s="532">
        <v>23050104</v>
      </c>
      <c r="C110" s="532"/>
      <c r="D110" s="532"/>
      <c r="E110" s="532"/>
      <c r="F110" s="532"/>
      <c r="G110" s="213" t="s">
        <v>220</v>
      </c>
      <c r="H110" s="288"/>
      <c r="I110" s="396"/>
      <c r="J110" s="396"/>
    </row>
    <row r="111" spans="1:10" ht="14.25" x14ac:dyDescent="0.2">
      <c r="B111" s="532">
        <v>23050107</v>
      </c>
      <c r="C111" s="532"/>
      <c r="D111" s="532"/>
      <c r="E111" s="532"/>
      <c r="F111" s="532"/>
      <c r="G111" s="215" t="s">
        <v>221</v>
      </c>
      <c r="H111" s="288"/>
      <c r="I111" s="396"/>
      <c r="J111" s="396"/>
    </row>
    <row r="112" spans="1:10" ht="14.25" x14ac:dyDescent="0.2">
      <c r="B112" s="532">
        <v>23050111</v>
      </c>
      <c r="C112" s="532"/>
      <c r="D112" s="532"/>
      <c r="E112" s="532"/>
      <c r="F112" s="532"/>
      <c r="G112" s="213" t="s">
        <v>585</v>
      </c>
      <c r="H112" s="288"/>
      <c r="I112" s="215"/>
      <c r="J112" s="215"/>
    </row>
    <row r="113" spans="2:12" ht="14.25" x14ac:dyDescent="0.2">
      <c r="B113" s="532"/>
      <c r="C113" s="532"/>
      <c r="D113" s="532"/>
      <c r="E113" s="532"/>
      <c r="F113" s="532"/>
      <c r="G113" s="213"/>
      <c r="H113" s="396"/>
      <c r="I113" s="215"/>
      <c r="J113" s="215"/>
    </row>
    <row r="114" spans="2:12" ht="14.25" x14ac:dyDescent="0.2">
      <c r="B114" s="532"/>
      <c r="C114" s="532"/>
      <c r="D114" s="532"/>
      <c r="E114" s="532"/>
      <c r="F114" s="532"/>
      <c r="G114" s="213"/>
      <c r="H114" s="396"/>
      <c r="I114" s="215"/>
      <c r="J114" s="215"/>
    </row>
    <row r="115" spans="2:12" ht="14.25" x14ac:dyDescent="0.2">
      <c r="B115" s="532"/>
      <c r="C115" s="532"/>
      <c r="D115" s="532"/>
      <c r="E115" s="532"/>
      <c r="F115" s="532"/>
      <c r="G115" s="532" t="s">
        <v>506</v>
      </c>
      <c r="H115" s="445"/>
      <c r="I115" s="601"/>
      <c r="J115" s="781"/>
    </row>
    <row r="116" spans="2:12" ht="14.25" x14ac:dyDescent="0.2">
      <c r="B116" s="294"/>
      <c r="C116" s="294"/>
      <c r="D116" s="294"/>
      <c r="E116" s="294"/>
      <c r="F116" s="294"/>
      <c r="G116" s="491"/>
      <c r="H116" s="211"/>
      <c r="I116" s="214"/>
      <c r="J116" s="214"/>
    </row>
    <row r="117" spans="2:12" ht="14.25" x14ac:dyDescent="0.2">
      <c r="B117" s="294"/>
      <c r="C117" s="294"/>
      <c r="D117" s="294"/>
      <c r="E117" s="294"/>
      <c r="F117" s="294"/>
      <c r="G117" s="491" t="s">
        <v>471</v>
      </c>
      <c r="H117" s="217">
        <f>H7</f>
        <v>132677632</v>
      </c>
      <c r="I117" s="217"/>
      <c r="J117" s="217"/>
    </row>
    <row r="118" spans="2:12" ht="14.25" x14ac:dyDescent="0.2">
      <c r="B118" s="294"/>
      <c r="C118" s="294"/>
      <c r="D118" s="294"/>
      <c r="E118" s="294"/>
      <c r="F118" s="294"/>
      <c r="G118" s="491" t="s">
        <v>472</v>
      </c>
      <c r="H118" s="220">
        <f>H13</f>
        <v>618000000</v>
      </c>
      <c r="I118" s="220"/>
      <c r="J118" s="220"/>
    </row>
    <row r="119" spans="2:12" ht="14.25" x14ac:dyDescent="0.2">
      <c r="B119" s="294"/>
      <c r="C119" s="294"/>
      <c r="D119" s="294"/>
      <c r="E119" s="294"/>
      <c r="F119" s="294"/>
      <c r="G119" s="491" t="s">
        <v>154</v>
      </c>
      <c r="H119" s="220">
        <f>H79</f>
        <v>580000000</v>
      </c>
      <c r="I119" s="220"/>
      <c r="J119" s="220"/>
    </row>
    <row r="120" spans="2:12" ht="14.25" x14ac:dyDescent="0.2">
      <c r="B120" s="294"/>
      <c r="C120" s="294"/>
      <c r="D120" s="294"/>
      <c r="E120" s="294"/>
      <c r="F120" s="294"/>
      <c r="G120" s="491"/>
      <c r="H120" s="211"/>
      <c r="I120" s="211"/>
      <c r="J120" s="211"/>
    </row>
    <row r="121" spans="2:12" ht="14.25" x14ac:dyDescent="0.2">
      <c r="B121" s="294"/>
      <c r="C121" s="294"/>
      <c r="D121" s="294"/>
      <c r="E121" s="294"/>
      <c r="F121" s="294"/>
      <c r="G121" s="491" t="s">
        <v>2</v>
      </c>
      <c r="H121" s="217">
        <f>SUM(H117:H120)</f>
        <v>1330677632</v>
      </c>
      <c r="I121" s="217"/>
      <c r="J121" s="217"/>
    </row>
    <row r="122" spans="2:12" ht="17.25" x14ac:dyDescent="0.3">
      <c r="B122" s="172"/>
      <c r="C122" s="173"/>
      <c r="D122" s="174"/>
      <c r="E122" s="174"/>
      <c r="F122" s="174"/>
      <c r="G122" s="173"/>
      <c r="H122" s="175"/>
      <c r="I122" s="230"/>
      <c r="J122" s="230"/>
      <c r="K122" s="169"/>
      <c r="L122" s="169"/>
    </row>
    <row r="123" spans="2:12" ht="23.25" x14ac:dyDescent="0.35">
      <c r="B123" s="897" t="s">
        <v>0</v>
      </c>
      <c r="C123" s="897"/>
      <c r="D123" s="897"/>
      <c r="E123" s="897"/>
      <c r="F123" s="897"/>
      <c r="G123" s="897"/>
      <c r="H123" s="897"/>
      <c r="I123" s="897"/>
      <c r="J123" s="897"/>
      <c r="K123" s="897"/>
      <c r="L123" s="897"/>
    </row>
    <row r="124" spans="2:12" ht="20.25" x14ac:dyDescent="0.3">
      <c r="B124" s="930" t="s">
        <v>461</v>
      </c>
      <c r="C124" s="930"/>
      <c r="D124" s="930"/>
      <c r="E124" s="930"/>
      <c r="F124" s="930"/>
      <c r="G124" s="930"/>
      <c r="H124" s="930"/>
      <c r="I124" s="930"/>
      <c r="J124" s="930"/>
      <c r="K124" s="930"/>
      <c r="L124" s="930"/>
    </row>
    <row r="125" spans="2:12" ht="51" x14ac:dyDescent="0.2">
      <c r="B125" s="329" t="s">
        <v>470</v>
      </c>
      <c r="C125" s="329"/>
      <c r="D125" s="329"/>
      <c r="E125" s="329"/>
      <c r="F125" s="329"/>
      <c r="G125" s="331" t="s">
        <v>569</v>
      </c>
      <c r="H125" s="332" t="s">
        <v>559</v>
      </c>
      <c r="I125" s="778" t="s">
        <v>1107</v>
      </c>
      <c r="J125" s="236"/>
      <c r="K125" s="329" t="s">
        <v>777</v>
      </c>
      <c r="L125" s="199" t="s">
        <v>790</v>
      </c>
    </row>
    <row r="126" spans="2:12" ht="14.25" x14ac:dyDescent="0.2">
      <c r="B126" s="294">
        <v>1</v>
      </c>
      <c r="C126" s="294"/>
      <c r="D126" s="294"/>
      <c r="E126" s="294"/>
      <c r="F126" s="294"/>
      <c r="G126" s="317" t="s">
        <v>7</v>
      </c>
      <c r="H126" s="548">
        <f>SUM(H127)</f>
        <v>500000</v>
      </c>
      <c r="I126" s="548">
        <f>H126</f>
        <v>500000</v>
      </c>
      <c r="J126" s="548"/>
      <c r="K126" s="548">
        <f>SUM(K127)</f>
        <v>500000</v>
      </c>
      <c r="L126" s="548">
        <v>452000</v>
      </c>
    </row>
    <row r="127" spans="2:12" ht="14.25" x14ac:dyDescent="0.2">
      <c r="B127" s="294">
        <v>12</v>
      </c>
      <c r="C127" s="294"/>
      <c r="D127" s="294"/>
      <c r="E127" s="294"/>
      <c r="F127" s="294"/>
      <c r="G127" s="295" t="s">
        <v>8</v>
      </c>
      <c r="H127" s="347">
        <f>H128</f>
        <v>500000</v>
      </c>
      <c r="I127" s="548">
        <f t="shared" ref="I127:I132" si="15">H127</f>
        <v>500000</v>
      </c>
      <c r="J127" s="347"/>
      <c r="K127" s="347">
        <f>K128</f>
        <v>500000</v>
      </c>
      <c r="L127" s="347">
        <v>452000</v>
      </c>
    </row>
    <row r="128" spans="2:12" ht="14.25" x14ac:dyDescent="0.2">
      <c r="B128" s="317">
        <v>1202</v>
      </c>
      <c r="C128" s="317"/>
      <c r="D128" s="317"/>
      <c r="E128" s="317"/>
      <c r="F128" s="317"/>
      <c r="G128" s="295" t="s">
        <v>13</v>
      </c>
      <c r="H128" s="347">
        <v>500000</v>
      </c>
      <c r="I128" s="548">
        <f t="shared" si="15"/>
        <v>500000</v>
      </c>
      <c r="J128" s="347"/>
      <c r="K128" s="347">
        <f>SUM(K129,K131)</f>
        <v>500000</v>
      </c>
      <c r="L128" s="347">
        <v>452000</v>
      </c>
    </row>
    <row r="129" spans="1:12" ht="25.5" x14ac:dyDescent="0.2">
      <c r="B129" s="294">
        <v>120208</v>
      </c>
      <c r="C129" s="294"/>
      <c r="D129" s="294"/>
      <c r="E129" s="294"/>
      <c r="F129" s="294"/>
      <c r="G129" s="295" t="s">
        <v>29</v>
      </c>
      <c r="H129" s="347">
        <f t="shared" ref="H129:K129" si="16">SUM(H130:H130)</f>
        <v>0</v>
      </c>
      <c r="I129" s="548">
        <f t="shared" si="15"/>
        <v>0</v>
      </c>
      <c r="J129" s="347"/>
      <c r="K129" s="347">
        <f t="shared" si="16"/>
        <v>0</v>
      </c>
      <c r="L129" s="347"/>
    </row>
    <row r="130" spans="1:12" ht="14.25" x14ac:dyDescent="0.2">
      <c r="B130" s="532">
        <v>12020803</v>
      </c>
      <c r="C130" s="532"/>
      <c r="D130" s="532"/>
      <c r="E130" s="532"/>
      <c r="F130" s="532"/>
      <c r="G130" s="213" t="s">
        <v>30</v>
      </c>
      <c r="H130" s="548"/>
      <c r="I130" s="548">
        <f t="shared" si="15"/>
        <v>0</v>
      </c>
      <c r="J130" s="548"/>
      <c r="K130" s="548"/>
      <c r="L130" s="548"/>
    </row>
    <row r="131" spans="1:12" ht="14.25" x14ac:dyDescent="0.2">
      <c r="B131" s="294">
        <v>120209</v>
      </c>
      <c r="C131" s="294"/>
      <c r="D131" s="294"/>
      <c r="E131" s="294"/>
      <c r="F131" s="294"/>
      <c r="G131" s="295" t="s">
        <v>31</v>
      </c>
      <c r="H131" s="347">
        <f t="shared" ref="H131:L131" si="17">SUM(H132:H132)</f>
        <v>500000</v>
      </c>
      <c r="I131" s="548">
        <f t="shared" si="15"/>
        <v>500000</v>
      </c>
      <c r="J131" s="347"/>
      <c r="K131" s="347">
        <f t="shared" si="17"/>
        <v>500000</v>
      </c>
      <c r="L131" s="347">
        <f t="shared" si="17"/>
        <v>452000</v>
      </c>
    </row>
    <row r="132" spans="1:12" ht="14.25" x14ac:dyDescent="0.2">
      <c r="B132" s="532">
        <v>12020906</v>
      </c>
      <c r="C132" s="532"/>
      <c r="D132" s="532"/>
      <c r="E132" s="532"/>
      <c r="F132" s="532"/>
      <c r="G132" s="213" t="s">
        <v>32</v>
      </c>
      <c r="H132" s="548">
        <v>500000</v>
      </c>
      <c r="I132" s="548">
        <f t="shared" si="15"/>
        <v>500000</v>
      </c>
      <c r="J132" s="548"/>
      <c r="K132" s="548">
        <v>500000</v>
      </c>
      <c r="L132" s="548">
        <v>452000</v>
      </c>
    </row>
    <row r="133" spans="1:12" ht="14.25" x14ac:dyDescent="0.2">
      <c r="B133" s="532"/>
      <c r="C133" s="532"/>
      <c r="D133" s="532"/>
      <c r="E133" s="532"/>
      <c r="F133" s="532"/>
      <c r="G133" s="215"/>
      <c r="H133" s="548"/>
      <c r="I133" s="548"/>
      <c r="J133" s="548"/>
      <c r="K133" s="548"/>
      <c r="L133" s="548"/>
    </row>
    <row r="134" spans="1:12" ht="14.25" x14ac:dyDescent="0.2">
      <c r="B134" s="294">
        <v>2</v>
      </c>
      <c r="C134" s="294"/>
      <c r="D134" s="294"/>
      <c r="E134" s="294"/>
      <c r="F134" s="294"/>
      <c r="G134" s="530" t="s">
        <v>59</v>
      </c>
      <c r="H134" s="347">
        <f>SUM(H135,H142)</f>
        <v>854366330</v>
      </c>
      <c r="I134" s="347"/>
      <c r="J134" s="347"/>
      <c r="K134" s="347">
        <f>SUM(K135,K142)</f>
        <v>875205020</v>
      </c>
      <c r="L134" s="347">
        <f>SUM(L135,L142)</f>
        <v>230302000</v>
      </c>
    </row>
    <row r="135" spans="1:12" ht="14.25" x14ac:dyDescent="0.2">
      <c r="B135" s="294">
        <v>21</v>
      </c>
      <c r="C135" s="294"/>
      <c r="D135" s="294"/>
      <c r="E135" s="294"/>
      <c r="F135" s="294"/>
      <c r="G135" s="295" t="s">
        <v>3</v>
      </c>
      <c r="H135" s="347">
        <f>SUM(H136,H138)</f>
        <v>474366330</v>
      </c>
      <c r="I135" s="347">
        <v>474366330</v>
      </c>
      <c r="J135" s="347"/>
      <c r="K135" s="347">
        <f>SUM(K136,K138)</f>
        <v>445205020</v>
      </c>
      <c r="L135" s="347">
        <f>SUM(L136,L138)</f>
        <v>0</v>
      </c>
    </row>
    <row r="136" spans="1:12" ht="14.25" x14ac:dyDescent="0.2">
      <c r="B136" s="532">
        <v>21010101</v>
      </c>
      <c r="C136" s="532"/>
      <c r="D136" s="532"/>
      <c r="E136" s="532"/>
      <c r="F136" s="532"/>
      <c r="G136" s="213" t="s">
        <v>60</v>
      </c>
      <c r="H136" s="347">
        <v>464766330</v>
      </c>
      <c r="I136" s="347">
        <v>464766330</v>
      </c>
      <c r="J136" s="347"/>
      <c r="K136" s="347">
        <v>432589896</v>
      </c>
      <c r="L136" s="347">
        <v>0</v>
      </c>
    </row>
    <row r="137" spans="1:12" ht="14.25" x14ac:dyDescent="0.2">
      <c r="B137" s="532">
        <v>21010102</v>
      </c>
      <c r="C137" s="532"/>
      <c r="D137" s="532"/>
      <c r="E137" s="532"/>
      <c r="F137" s="532"/>
      <c r="G137" s="213" t="s">
        <v>61</v>
      </c>
      <c r="H137" s="347"/>
      <c r="I137" s="347"/>
      <c r="J137" s="347"/>
      <c r="K137" s="347"/>
      <c r="L137" s="347"/>
    </row>
    <row r="138" spans="1:12" ht="25.5" x14ac:dyDescent="0.2">
      <c r="B138" s="294">
        <v>2102</v>
      </c>
      <c r="C138" s="294"/>
      <c r="D138" s="294"/>
      <c r="E138" s="294"/>
      <c r="F138" s="294"/>
      <c r="G138" s="295" t="s">
        <v>564</v>
      </c>
      <c r="H138" s="347">
        <f>SUM(H139)</f>
        <v>9600000</v>
      </c>
      <c r="I138" s="347">
        <v>9600000</v>
      </c>
      <c r="J138" s="347"/>
      <c r="K138" s="347">
        <f>SUM(K139)</f>
        <v>12615124</v>
      </c>
      <c r="L138" s="347">
        <f>SUM(L139)</f>
        <v>0</v>
      </c>
    </row>
    <row r="139" spans="1:12" ht="14.25" x14ac:dyDescent="0.2">
      <c r="B139" s="294">
        <v>210201</v>
      </c>
      <c r="C139" s="294"/>
      <c r="D139" s="294"/>
      <c r="E139" s="294"/>
      <c r="F139" s="294"/>
      <c r="G139" s="295" t="s">
        <v>64</v>
      </c>
      <c r="H139" s="347">
        <f>SUM(H140:H141)</f>
        <v>9600000</v>
      </c>
      <c r="I139" s="347">
        <v>9600000</v>
      </c>
      <c r="J139" s="347"/>
      <c r="K139" s="347">
        <f>SUM(K140:K141)</f>
        <v>12615124</v>
      </c>
      <c r="L139" s="347">
        <f>SUM(L140:L141)</f>
        <v>0</v>
      </c>
    </row>
    <row r="140" spans="1:12" ht="14.25" x14ac:dyDescent="0.2">
      <c r="B140" s="532">
        <v>21020101</v>
      </c>
      <c r="C140" s="532"/>
      <c r="D140" s="532"/>
      <c r="E140" s="532"/>
      <c r="F140" s="532"/>
      <c r="G140" s="213" t="s">
        <v>65</v>
      </c>
      <c r="H140" s="347">
        <v>0</v>
      </c>
      <c r="I140" s="347"/>
      <c r="J140" s="347"/>
      <c r="K140" s="347">
        <v>2625124</v>
      </c>
      <c r="L140" s="347"/>
    </row>
    <row r="141" spans="1:12" ht="14.25" x14ac:dyDescent="0.2">
      <c r="B141" s="532">
        <v>21020102</v>
      </c>
      <c r="C141" s="532"/>
      <c r="D141" s="532"/>
      <c r="E141" s="532"/>
      <c r="F141" s="532"/>
      <c r="G141" s="213" t="s">
        <v>454</v>
      </c>
      <c r="H141" s="347">
        <v>9600000</v>
      </c>
      <c r="I141" s="347">
        <v>9600000</v>
      </c>
      <c r="J141" s="347"/>
      <c r="K141" s="347">
        <v>9990000</v>
      </c>
      <c r="L141" s="347"/>
    </row>
    <row r="142" spans="1:12" ht="14.25" x14ac:dyDescent="0.2">
      <c r="B142" s="294">
        <v>2202</v>
      </c>
      <c r="C142" s="294">
        <v>70860</v>
      </c>
      <c r="D142" s="294"/>
      <c r="E142" s="294">
        <v>2101</v>
      </c>
      <c r="F142" s="294">
        <v>50610800</v>
      </c>
      <c r="G142" s="295" t="s">
        <v>4</v>
      </c>
      <c r="H142" s="347">
        <f>SUM(H143,H145,H147,H150)</f>
        <v>380000000</v>
      </c>
      <c r="I142" s="837">
        <f>SUM(I143+I145+I147+I150)</f>
        <v>192285769.09</v>
      </c>
      <c r="J142" s="347"/>
      <c r="K142" s="347">
        <f t="shared" ref="K142:L142" si="18">SUM(K147,K150)</f>
        <v>430000000</v>
      </c>
      <c r="L142" s="347">
        <f t="shared" si="18"/>
        <v>230302000</v>
      </c>
    </row>
    <row r="143" spans="1:12" ht="14.25" x14ac:dyDescent="0.2">
      <c r="B143" s="294">
        <v>220201</v>
      </c>
      <c r="C143" s="294">
        <v>70860</v>
      </c>
      <c r="D143" s="294"/>
      <c r="E143" s="294">
        <v>2101</v>
      </c>
      <c r="F143" s="294">
        <v>50610800</v>
      </c>
      <c r="G143" s="295" t="s">
        <v>1103</v>
      </c>
      <c r="H143" s="347">
        <v>20000000</v>
      </c>
      <c r="I143" s="347">
        <f>H143/380000000*192285769.09</f>
        <v>10120303.636315789</v>
      </c>
      <c r="J143" s="347"/>
      <c r="K143" s="347">
        <v>2500000</v>
      </c>
      <c r="L143" s="347">
        <f>SUM(L146:L146)</f>
        <v>0</v>
      </c>
    </row>
    <row r="144" spans="1:12" ht="14.25" x14ac:dyDescent="0.2">
      <c r="A144" s="787">
        <v>10120304</v>
      </c>
      <c r="B144" s="777">
        <v>22020102</v>
      </c>
      <c r="C144" s="294"/>
      <c r="D144" s="294"/>
      <c r="E144" s="294"/>
      <c r="F144" s="294"/>
      <c r="G144" s="295" t="s">
        <v>1104</v>
      </c>
      <c r="H144" s="347">
        <v>20000000</v>
      </c>
      <c r="I144" s="347">
        <f>H144/J144*A144</f>
        <v>10120304</v>
      </c>
      <c r="J144" s="347">
        <v>20000000</v>
      </c>
      <c r="K144" s="347"/>
      <c r="L144" s="347"/>
    </row>
    <row r="145" spans="1:12" ht="14.25" x14ac:dyDescent="0.2">
      <c r="B145" s="777">
        <v>220204</v>
      </c>
      <c r="C145" s="294"/>
      <c r="D145" s="294"/>
      <c r="E145" s="294"/>
      <c r="F145" s="294"/>
      <c r="G145" s="295" t="s">
        <v>1105</v>
      </c>
      <c r="H145" s="347">
        <v>5000000</v>
      </c>
      <c r="I145" s="347">
        <f>H145/380000000*192285769.09</f>
        <v>2530075.9090789473</v>
      </c>
      <c r="J145" s="347"/>
      <c r="K145" s="347"/>
      <c r="L145" s="347"/>
    </row>
    <row r="146" spans="1:12" ht="14.25" x14ac:dyDescent="0.2">
      <c r="B146" s="777">
        <v>22020501</v>
      </c>
      <c r="C146" s="777">
        <v>70860</v>
      </c>
      <c r="D146" s="777"/>
      <c r="E146" s="777">
        <v>2101</v>
      </c>
      <c r="F146" s="777">
        <v>50610800</v>
      </c>
      <c r="G146" s="213" t="s">
        <v>1106</v>
      </c>
      <c r="H146" s="347">
        <v>5000000</v>
      </c>
      <c r="I146" s="347">
        <f>H146/380000000*192285769.09</f>
        <v>2530075.9090789473</v>
      </c>
      <c r="J146" s="347"/>
      <c r="K146" s="347">
        <v>2500000</v>
      </c>
      <c r="L146" s="347"/>
    </row>
    <row r="147" spans="1:12" ht="14.25" x14ac:dyDescent="0.2">
      <c r="B147" s="294">
        <v>220205</v>
      </c>
      <c r="C147" s="294">
        <v>70860</v>
      </c>
      <c r="D147" s="294"/>
      <c r="E147" s="294">
        <v>2101</v>
      </c>
      <c r="F147" s="294">
        <v>50610800</v>
      </c>
      <c r="G147" s="295" t="s">
        <v>562</v>
      </c>
      <c r="H147" s="347">
        <f>SUM(H148:H149)</f>
        <v>8000000</v>
      </c>
      <c r="I147" s="347">
        <f>H147/380000000*192285769.09</f>
        <v>4048121.4545263159</v>
      </c>
      <c r="J147" s="347"/>
      <c r="K147" s="347">
        <v>2500000</v>
      </c>
      <c r="L147" s="347">
        <f>SUM(L148:L149)</f>
        <v>0</v>
      </c>
    </row>
    <row r="148" spans="1:12" ht="14.25" x14ac:dyDescent="0.2">
      <c r="B148" s="532">
        <v>22020501</v>
      </c>
      <c r="C148" s="532">
        <v>70860</v>
      </c>
      <c r="D148" s="532"/>
      <c r="E148" s="532">
        <v>2101</v>
      </c>
      <c r="F148" s="532">
        <v>50610800</v>
      </c>
      <c r="G148" s="213" t="s">
        <v>114</v>
      </c>
      <c r="H148" s="347">
        <v>8000000</v>
      </c>
      <c r="I148" s="347">
        <f>H148/380000000*192285769.09</f>
        <v>4048121.4545263159</v>
      </c>
      <c r="J148" s="347"/>
      <c r="K148" s="347">
        <v>2500000</v>
      </c>
      <c r="L148" s="347"/>
    </row>
    <row r="149" spans="1:12" ht="14.25" x14ac:dyDescent="0.2">
      <c r="B149" s="532">
        <v>22020502</v>
      </c>
      <c r="C149" s="532"/>
      <c r="D149" s="532"/>
      <c r="E149" s="532"/>
      <c r="F149" s="532"/>
      <c r="G149" s="213" t="s">
        <v>115</v>
      </c>
      <c r="H149" s="347"/>
      <c r="I149" s="347"/>
      <c r="J149" s="347"/>
      <c r="K149" s="347"/>
      <c r="L149" s="347"/>
    </row>
    <row r="150" spans="1:12" ht="14.25" x14ac:dyDescent="0.2">
      <c r="B150" s="294">
        <v>220210</v>
      </c>
      <c r="C150" s="294">
        <v>70860</v>
      </c>
      <c r="D150" s="294"/>
      <c r="E150" s="294">
        <v>2101</v>
      </c>
      <c r="F150" s="294">
        <v>50610800</v>
      </c>
      <c r="G150" s="295" t="s">
        <v>137</v>
      </c>
      <c r="H150" s="347">
        <f>SUM(H151:H156)</f>
        <v>347000000</v>
      </c>
      <c r="I150" s="347">
        <f>H150/380000000*192285769.09</f>
        <v>175587268.09007895</v>
      </c>
      <c r="J150" s="347"/>
      <c r="K150" s="347">
        <f>SUM(K151:K155)</f>
        <v>427500000</v>
      </c>
      <c r="L150" s="347">
        <f>SUM(L151:L155)</f>
        <v>230302000</v>
      </c>
    </row>
    <row r="151" spans="1:12" ht="14.25" x14ac:dyDescent="0.2">
      <c r="A151" s="787">
        <v>175587268</v>
      </c>
      <c r="B151" s="532">
        <v>22021001</v>
      </c>
      <c r="C151" s="532">
        <v>70860</v>
      </c>
      <c r="D151" s="532"/>
      <c r="E151" s="532">
        <v>2101</v>
      </c>
      <c r="F151" s="532">
        <v>50610800</v>
      </c>
      <c r="G151" s="213" t="s">
        <v>138</v>
      </c>
      <c r="H151" s="347">
        <v>10000000</v>
      </c>
      <c r="I151" s="347">
        <f>H151/J151*A151</f>
        <v>5060151.8155619595</v>
      </c>
      <c r="J151" s="347">
        <v>347000000</v>
      </c>
      <c r="K151" s="347"/>
      <c r="L151" s="347"/>
    </row>
    <row r="152" spans="1:12" ht="14.25" x14ac:dyDescent="0.2">
      <c r="A152" s="787">
        <v>175587268</v>
      </c>
      <c r="B152" s="532">
        <v>22021003</v>
      </c>
      <c r="C152" s="532">
        <v>70860</v>
      </c>
      <c r="D152" s="532"/>
      <c r="E152" s="532">
        <v>2101</v>
      </c>
      <c r="F152" s="532">
        <v>50610800</v>
      </c>
      <c r="G152" s="213" t="s">
        <v>140</v>
      </c>
      <c r="H152" s="347">
        <v>5000000</v>
      </c>
      <c r="I152" s="347">
        <f t="shared" ref="I152:I156" si="19">H152/J152*A152</f>
        <v>2530075.9077809798</v>
      </c>
      <c r="J152" s="347">
        <v>347000000</v>
      </c>
      <c r="K152" s="347"/>
      <c r="L152" s="347"/>
    </row>
    <row r="153" spans="1:12" ht="14.25" x14ac:dyDescent="0.2">
      <c r="A153" s="787">
        <v>175587268</v>
      </c>
      <c r="B153" s="532">
        <v>22021006</v>
      </c>
      <c r="C153" s="532">
        <v>70860</v>
      </c>
      <c r="D153" s="532"/>
      <c r="E153" s="532">
        <v>2101</v>
      </c>
      <c r="F153" s="532">
        <v>50610800</v>
      </c>
      <c r="G153" s="213" t="s">
        <v>142</v>
      </c>
      <c r="H153" s="347"/>
      <c r="I153" s="347">
        <f t="shared" si="19"/>
        <v>0</v>
      </c>
      <c r="J153" s="347">
        <v>347000000</v>
      </c>
      <c r="K153" s="347"/>
      <c r="L153" s="347"/>
    </row>
    <row r="154" spans="1:12" ht="14.25" x14ac:dyDescent="0.2">
      <c r="A154" s="787">
        <v>175587268</v>
      </c>
      <c r="B154" s="532">
        <v>22021007</v>
      </c>
      <c r="C154" s="532">
        <v>70860</v>
      </c>
      <c r="D154" s="532"/>
      <c r="E154" s="532">
        <v>2101</v>
      </c>
      <c r="F154" s="532">
        <v>50610800</v>
      </c>
      <c r="G154" s="213" t="s">
        <v>143</v>
      </c>
      <c r="H154" s="347">
        <v>10000000</v>
      </c>
      <c r="I154" s="347">
        <f t="shared" si="19"/>
        <v>5060151.8155619595</v>
      </c>
      <c r="J154" s="347">
        <v>347000000</v>
      </c>
      <c r="K154" s="347">
        <v>2500000</v>
      </c>
      <c r="L154" s="347"/>
    </row>
    <row r="155" spans="1:12" ht="14.25" x14ac:dyDescent="0.2">
      <c r="A155" s="787">
        <v>175587268</v>
      </c>
      <c r="B155" s="532">
        <v>22021009</v>
      </c>
      <c r="C155" s="532">
        <v>70860</v>
      </c>
      <c r="D155" s="532"/>
      <c r="E155" s="532">
        <v>2101</v>
      </c>
      <c r="F155" s="532">
        <v>50610800</v>
      </c>
      <c r="G155" s="213" t="s">
        <v>145</v>
      </c>
      <c r="H155" s="347">
        <v>312000000</v>
      </c>
      <c r="I155" s="347">
        <f t="shared" si="19"/>
        <v>157876736.64553314</v>
      </c>
      <c r="J155" s="347">
        <v>347000000</v>
      </c>
      <c r="K155" s="347">
        <v>425000000</v>
      </c>
      <c r="L155" s="347">
        <v>230302000</v>
      </c>
    </row>
    <row r="156" spans="1:12" ht="15" x14ac:dyDescent="0.25">
      <c r="A156" s="787">
        <v>175587268</v>
      </c>
      <c r="B156" s="285">
        <v>22021024</v>
      </c>
      <c r="C156" s="777">
        <v>70860</v>
      </c>
      <c r="D156" s="777"/>
      <c r="E156" s="777">
        <v>2101</v>
      </c>
      <c r="F156" s="777">
        <v>50610800</v>
      </c>
      <c r="G156" s="285" t="s">
        <v>580</v>
      </c>
      <c r="H156" s="291">
        <v>10000000</v>
      </c>
      <c r="I156" s="347">
        <f t="shared" si="19"/>
        <v>5060151.8155619595</v>
      </c>
      <c r="J156" s="347">
        <v>347000000</v>
      </c>
      <c r="K156" s="176"/>
      <c r="L156" s="176"/>
    </row>
    <row r="157" spans="1:12" ht="17.25" x14ac:dyDescent="0.3">
      <c r="B157" s="509"/>
      <c r="C157" s="549"/>
      <c r="D157" s="509"/>
      <c r="E157" s="509"/>
      <c r="F157" s="509"/>
      <c r="G157" s="549"/>
      <c r="H157" s="550"/>
      <c r="I157" s="509"/>
      <c r="J157" s="509"/>
      <c r="K157" s="176"/>
      <c r="L157" s="176"/>
    </row>
    <row r="158" spans="1:12" ht="15" x14ac:dyDescent="0.25">
      <c r="B158" s="509"/>
      <c r="C158" s="551"/>
      <c r="D158" s="551"/>
      <c r="E158" s="551"/>
      <c r="F158" s="551"/>
      <c r="G158" s="552" t="s">
        <v>506</v>
      </c>
      <c r="H158" s="552"/>
      <c r="I158" s="552"/>
      <c r="J158" s="552"/>
      <c r="K158" s="553"/>
      <c r="L158" s="553"/>
    </row>
    <row r="159" spans="1:12" ht="15.75" x14ac:dyDescent="0.25">
      <c r="B159" s="509"/>
      <c r="C159" s="549"/>
      <c r="D159" s="509"/>
      <c r="E159" s="509"/>
      <c r="F159" s="509"/>
      <c r="G159" s="352" t="s">
        <v>3</v>
      </c>
      <c r="H159" s="554">
        <f>H135</f>
        <v>474366330</v>
      </c>
      <c r="I159" s="554"/>
      <c r="J159" s="554"/>
      <c r="K159" s="554">
        <f>K135</f>
        <v>445205020</v>
      </c>
      <c r="L159" s="554">
        <f>L135</f>
        <v>0</v>
      </c>
    </row>
    <row r="160" spans="1:12" ht="15.75" x14ac:dyDescent="0.25">
      <c r="B160" s="509"/>
      <c r="C160" s="549"/>
      <c r="D160" s="509"/>
      <c r="E160" s="509"/>
      <c r="F160" s="509"/>
      <c r="G160" s="352" t="s">
        <v>4</v>
      </c>
      <c r="H160" s="554">
        <f>H142</f>
        <v>380000000</v>
      </c>
      <c r="I160" s="554"/>
      <c r="J160" s="554"/>
      <c r="K160" s="554">
        <f>K142</f>
        <v>430000000</v>
      </c>
      <c r="L160" s="554">
        <f>L142</f>
        <v>230302000</v>
      </c>
    </row>
    <row r="161" spans="2:12" ht="15.75" x14ac:dyDescent="0.25">
      <c r="B161" s="509"/>
      <c r="C161" s="549"/>
      <c r="D161" s="509"/>
      <c r="E161" s="509"/>
      <c r="F161" s="509"/>
      <c r="G161" s="352" t="s">
        <v>2</v>
      </c>
      <c r="H161" s="554">
        <f>SUM(H159:H160)</f>
        <v>854366330</v>
      </c>
      <c r="I161" s="554"/>
      <c r="J161" s="554"/>
      <c r="K161" s="554">
        <f t="shared" ref="K161:L161" si="20">SUM(K159:K160)</f>
        <v>875205020</v>
      </c>
      <c r="L161" s="554">
        <f t="shared" si="20"/>
        <v>230302000</v>
      </c>
    </row>
    <row r="162" spans="2:12" ht="15.75" x14ac:dyDescent="0.25">
      <c r="B162" s="18"/>
      <c r="C162" s="20"/>
      <c r="D162" s="18"/>
      <c r="E162" s="18"/>
      <c r="F162" s="18"/>
      <c r="G162" s="151"/>
      <c r="H162" s="152"/>
      <c r="I162" s="152"/>
      <c r="J162" s="152"/>
      <c r="K162" s="152"/>
      <c r="L162" s="152"/>
    </row>
    <row r="163" spans="2:12" ht="23.25" x14ac:dyDescent="0.35">
      <c r="B163" s="895" t="s">
        <v>0</v>
      </c>
      <c r="C163" s="895"/>
      <c r="D163" s="895"/>
      <c r="E163" s="895"/>
      <c r="F163" s="895"/>
      <c r="G163" s="895"/>
      <c r="H163" s="895"/>
      <c r="I163" s="895"/>
      <c r="J163" s="895"/>
      <c r="K163" s="895"/>
      <c r="L163" s="895"/>
    </row>
    <row r="164" spans="2:12" ht="20.25" x14ac:dyDescent="0.3">
      <c r="B164" s="901" t="s">
        <v>536</v>
      </c>
      <c r="C164" s="901"/>
      <c r="D164" s="901"/>
      <c r="E164" s="901"/>
      <c r="F164" s="901"/>
      <c r="G164" s="901"/>
      <c r="H164" s="901"/>
      <c r="I164" s="901"/>
      <c r="J164" s="901"/>
      <c r="K164" s="901"/>
      <c r="L164" s="901"/>
    </row>
    <row r="165" spans="2:12" ht="51" x14ac:dyDescent="0.2">
      <c r="B165" s="329" t="s">
        <v>470</v>
      </c>
      <c r="C165" s="329" t="s">
        <v>466</v>
      </c>
      <c r="D165" s="463" t="s">
        <v>601</v>
      </c>
      <c r="E165" s="329" t="s">
        <v>501</v>
      </c>
      <c r="F165" s="329" t="s">
        <v>602</v>
      </c>
      <c r="G165" s="331" t="s">
        <v>569</v>
      </c>
      <c r="H165" s="368" t="s">
        <v>559</v>
      </c>
      <c r="I165" s="778" t="s">
        <v>1107</v>
      </c>
      <c r="J165" s="368"/>
      <c r="K165" s="370" t="s">
        <v>777</v>
      </c>
      <c r="L165" s="447" t="s">
        <v>790</v>
      </c>
    </row>
    <row r="166" spans="2:12" ht="14.25" x14ac:dyDescent="0.2">
      <c r="B166" s="532"/>
      <c r="C166" s="532"/>
      <c r="D166" s="532"/>
      <c r="E166" s="532"/>
      <c r="F166" s="532"/>
      <c r="G166" s="215"/>
      <c r="H166" s="372"/>
      <c r="I166" s="372"/>
      <c r="J166" s="372"/>
      <c r="K166" s="372"/>
      <c r="L166" s="372"/>
    </row>
    <row r="167" spans="2:12" ht="14.25" x14ac:dyDescent="0.2">
      <c r="B167" s="294">
        <v>2</v>
      </c>
      <c r="C167" s="294"/>
      <c r="D167" s="294"/>
      <c r="E167" s="294"/>
      <c r="F167" s="294"/>
      <c r="G167" s="530" t="s">
        <v>59</v>
      </c>
      <c r="H167" s="373">
        <f t="shared" ref="H167:L167" si="21">SUM(H168,H175)</f>
        <v>20000000</v>
      </c>
      <c r="I167" s="373"/>
      <c r="J167" s="373"/>
      <c r="K167" s="373">
        <f t="shared" si="21"/>
        <v>30000000</v>
      </c>
      <c r="L167" s="373">
        <f t="shared" si="21"/>
        <v>6600000</v>
      </c>
    </row>
    <row r="168" spans="2:12" ht="14.25" x14ac:dyDescent="0.2">
      <c r="B168" s="294">
        <v>21</v>
      </c>
      <c r="C168" s="294"/>
      <c r="D168" s="294"/>
      <c r="E168" s="294"/>
      <c r="F168" s="294"/>
      <c r="G168" s="295" t="s">
        <v>3</v>
      </c>
      <c r="H168" s="373">
        <f t="shared" ref="H168:L168" si="22">SUM(H169,H171)</f>
        <v>0</v>
      </c>
      <c r="I168" s="373"/>
      <c r="J168" s="373"/>
      <c r="K168" s="373">
        <f t="shared" si="22"/>
        <v>0</v>
      </c>
      <c r="L168" s="373">
        <f t="shared" si="22"/>
        <v>0</v>
      </c>
    </row>
    <row r="169" spans="2:12" ht="14.25" x14ac:dyDescent="0.2">
      <c r="B169" s="532">
        <v>21010101</v>
      </c>
      <c r="C169" s="532"/>
      <c r="D169" s="532"/>
      <c r="E169" s="532"/>
      <c r="F169" s="532"/>
      <c r="G169" s="213" t="s">
        <v>60</v>
      </c>
      <c r="H169" s="373">
        <v>0</v>
      </c>
      <c r="I169" s="373"/>
      <c r="J169" s="373"/>
      <c r="K169" s="373"/>
      <c r="L169" s="373"/>
    </row>
    <row r="170" spans="2:12" ht="14.25" x14ac:dyDescent="0.2">
      <c r="B170" s="532">
        <v>21010102</v>
      </c>
      <c r="C170" s="532"/>
      <c r="D170" s="532"/>
      <c r="E170" s="532"/>
      <c r="F170" s="532"/>
      <c r="G170" s="213" t="s">
        <v>61</v>
      </c>
      <c r="H170" s="374"/>
      <c r="I170" s="374"/>
      <c r="J170" s="374"/>
      <c r="K170" s="374"/>
      <c r="L170" s="374"/>
    </row>
    <row r="171" spans="2:12" ht="25.5" x14ac:dyDescent="0.2">
      <c r="B171" s="294">
        <v>2102</v>
      </c>
      <c r="C171" s="294"/>
      <c r="D171" s="294"/>
      <c r="E171" s="294"/>
      <c r="F171" s="294"/>
      <c r="G171" s="295" t="s">
        <v>564</v>
      </c>
      <c r="H171" s="373">
        <f t="shared" ref="H171:L171" si="23">SUM(H172)</f>
        <v>0</v>
      </c>
      <c r="I171" s="373"/>
      <c r="J171" s="373"/>
      <c r="K171" s="373">
        <f t="shared" si="23"/>
        <v>0</v>
      </c>
      <c r="L171" s="373">
        <f t="shared" si="23"/>
        <v>0</v>
      </c>
    </row>
    <row r="172" spans="2:12" ht="14.25" x14ac:dyDescent="0.2">
      <c r="B172" s="294">
        <v>210201</v>
      </c>
      <c r="C172" s="294"/>
      <c r="D172" s="294"/>
      <c r="E172" s="294"/>
      <c r="F172" s="294"/>
      <c r="G172" s="295" t="s">
        <v>64</v>
      </c>
      <c r="H172" s="373">
        <f>SUM(H173:H174)</f>
        <v>0</v>
      </c>
      <c r="I172" s="373"/>
      <c r="J172" s="373"/>
      <c r="K172" s="373">
        <f>SUM(K173:K174)</f>
        <v>0</v>
      </c>
      <c r="L172" s="373">
        <f>SUM(L173:L174)</f>
        <v>0</v>
      </c>
    </row>
    <row r="173" spans="2:12" ht="14.25" x14ac:dyDescent="0.2">
      <c r="B173" s="532">
        <v>21020101</v>
      </c>
      <c r="C173" s="532"/>
      <c r="D173" s="532"/>
      <c r="E173" s="532"/>
      <c r="F173" s="532"/>
      <c r="G173" s="213" t="s">
        <v>65</v>
      </c>
      <c r="H173" s="373">
        <v>0</v>
      </c>
      <c r="I173" s="373"/>
      <c r="J173" s="373"/>
      <c r="K173" s="373"/>
      <c r="L173" s="373"/>
    </row>
    <row r="174" spans="2:12" ht="14.25" x14ac:dyDescent="0.2">
      <c r="B174" s="532">
        <v>21020102</v>
      </c>
      <c r="C174" s="532"/>
      <c r="D174" s="532"/>
      <c r="E174" s="532"/>
      <c r="F174" s="532"/>
      <c r="G174" s="213" t="s">
        <v>454</v>
      </c>
      <c r="H174" s="373">
        <v>0</v>
      </c>
      <c r="I174" s="373"/>
      <c r="J174" s="373"/>
      <c r="K174" s="373"/>
      <c r="L174" s="373"/>
    </row>
    <row r="175" spans="2:12" ht="14.25" x14ac:dyDescent="0.2">
      <c r="B175" s="294">
        <v>2202</v>
      </c>
      <c r="C175" s="294"/>
      <c r="D175" s="294"/>
      <c r="E175" s="294"/>
      <c r="F175" s="294"/>
      <c r="G175" s="295" t="s">
        <v>4</v>
      </c>
      <c r="H175" s="373">
        <f t="shared" ref="H175:L175" si="24">SUM(H176,H179,H183,H195,H204,H207,H210)</f>
        <v>20000000</v>
      </c>
      <c r="I175" s="373">
        <f t="shared" si="24"/>
        <v>4871987.8499999996</v>
      </c>
      <c r="J175" s="373"/>
      <c r="K175" s="373">
        <f t="shared" si="24"/>
        <v>30000000</v>
      </c>
      <c r="L175" s="373">
        <f t="shared" si="24"/>
        <v>6600000</v>
      </c>
    </row>
    <row r="176" spans="2:12" ht="14.25" x14ac:dyDescent="0.2">
      <c r="B176" s="294">
        <v>220201</v>
      </c>
      <c r="C176" s="294">
        <v>70860</v>
      </c>
      <c r="D176" s="294"/>
      <c r="E176" s="294">
        <v>2101</v>
      </c>
      <c r="F176" s="294">
        <v>50610300</v>
      </c>
      <c r="G176" s="295" t="s">
        <v>561</v>
      </c>
      <c r="H176" s="373">
        <f>SUM(H177:H178)</f>
        <v>3000000</v>
      </c>
      <c r="I176" s="373">
        <f>H176/H175*4871987.85</f>
        <v>730798.17749999987</v>
      </c>
      <c r="J176" s="373"/>
      <c r="K176" s="373">
        <f>SUM(K177:K178)</f>
        <v>3000000</v>
      </c>
      <c r="L176" s="373">
        <f>SUM(L177:L178)</f>
        <v>0</v>
      </c>
    </row>
    <row r="177" spans="1:12" ht="14.25" x14ac:dyDescent="0.2">
      <c r="A177" s="787">
        <v>730798.18</v>
      </c>
      <c r="B177" s="532">
        <v>22020101</v>
      </c>
      <c r="C177" s="294">
        <v>70860</v>
      </c>
      <c r="D177" s="294"/>
      <c r="E177" s="294">
        <v>2101</v>
      </c>
      <c r="F177" s="294">
        <v>50610300</v>
      </c>
      <c r="G177" s="213" t="s">
        <v>77</v>
      </c>
      <c r="H177" s="374">
        <v>1500000</v>
      </c>
      <c r="I177" s="374">
        <f>H177/J177*A177</f>
        <v>36539.909000000007</v>
      </c>
      <c r="J177" s="374">
        <v>30000000</v>
      </c>
      <c r="K177" s="374">
        <v>1500000</v>
      </c>
      <c r="L177" s="374"/>
    </row>
    <row r="178" spans="1:12" ht="14.25" x14ac:dyDescent="0.2">
      <c r="A178" s="787">
        <v>730798.18</v>
      </c>
      <c r="B178" s="532">
        <v>22020102</v>
      </c>
      <c r="C178" s="294">
        <v>70860</v>
      </c>
      <c r="D178" s="294"/>
      <c r="E178" s="294">
        <v>2101</v>
      </c>
      <c r="F178" s="294">
        <v>50610300</v>
      </c>
      <c r="G178" s="213" t="s">
        <v>78</v>
      </c>
      <c r="H178" s="374">
        <v>1500000</v>
      </c>
      <c r="I178" s="374">
        <f>H178/J178*A178</f>
        <v>36539.909000000007</v>
      </c>
      <c r="J178" s="374">
        <v>30000000</v>
      </c>
      <c r="K178" s="374">
        <v>1500000</v>
      </c>
      <c r="L178" s="374"/>
    </row>
    <row r="179" spans="1:12" ht="14.25" x14ac:dyDescent="0.2">
      <c r="B179" s="294">
        <v>220202</v>
      </c>
      <c r="C179" s="294"/>
      <c r="D179" s="294"/>
      <c r="E179" s="294"/>
      <c r="F179" s="294"/>
      <c r="G179" s="295" t="s">
        <v>568</v>
      </c>
      <c r="H179" s="373">
        <f>SUM(H180:H182)</f>
        <v>1500000</v>
      </c>
      <c r="I179" s="373">
        <f>H179/H175*4871987.85</f>
        <v>365399.08874999994</v>
      </c>
      <c r="J179" s="373"/>
      <c r="K179" s="373">
        <f>SUM(K180:K182)</f>
        <v>5600000</v>
      </c>
      <c r="L179" s="373">
        <f>SUM(L180:L182)</f>
        <v>0</v>
      </c>
    </row>
    <row r="180" spans="1:12" ht="14.25" x14ac:dyDescent="0.2">
      <c r="A180" s="787">
        <v>365399.09</v>
      </c>
      <c r="B180" s="532">
        <v>22020201</v>
      </c>
      <c r="C180" s="294">
        <v>70860</v>
      </c>
      <c r="D180" s="294"/>
      <c r="E180" s="294">
        <v>2101</v>
      </c>
      <c r="F180" s="294">
        <v>50610300</v>
      </c>
      <c r="G180" s="213" t="s">
        <v>82</v>
      </c>
      <c r="H180" s="374">
        <v>1000000</v>
      </c>
      <c r="I180" s="374">
        <f>H180/J180*A180</f>
        <v>243599.39333333334</v>
      </c>
      <c r="J180" s="374">
        <v>1500000</v>
      </c>
      <c r="K180" s="374">
        <v>4700000</v>
      </c>
      <c r="L180" s="374"/>
    </row>
    <row r="181" spans="1:12" ht="14.25" x14ac:dyDescent="0.2">
      <c r="A181" s="787">
        <v>365399.09</v>
      </c>
      <c r="B181" s="532">
        <v>22020202</v>
      </c>
      <c r="C181" s="294">
        <v>70860</v>
      </c>
      <c r="D181" s="294"/>
      <c r="E181" s="294">
        <v>2101</v>
      </c>
      <c r="F181" s="294">
        <v>50610300</v>
      </c>
      <c r="G181" s="213" t="s">
        <v>83</v>
      </c>
      <c r="H181" s="374"/>
      <c r="I181" s="374">
        <f t="shared" ref="I181:I182" si="25">H181/J181*A181</f>
        <v>0</v>
      </c>
      <c r="J181" s="374">
        <v>1500000</v>
      </c>
      <c r="K181" s="374"/>
      <c r="L181" s="374"/>
    </row>
    <row r="182" spans="1:12" ht="14.25" x14ac:dyDescent="0.2">
      <c r="A182" s="787">
        <v>365399.09</v>
      </c>
      <c r="B182" s="532">
        <v>22020206</v>
      </c>
      <c r="C182" s="294">
        <v>70860</v>
      </c>
      <c r="D182" s="294"/>
      <c r="E182" s="294">
        <v>2101</v>
      </c>
      <c r="F182" s="294">
        <v>50610300</v>
      </c>
      <c r="G182" s="213" t="s">
        <v>87</v>
      </c>
      <c r="H182" s="374">
        <v>500000</v>
      </c>
      <c r="I182" s="374">
        <f t="shared" si="25"/>
        <v>121799.69666666667</v>
      </c>
      <c r="J182" s="374">
        <v>1500000</v>
      </c>
      <c r="K182" s="374">
        <v>900000</v>
      </c>
      <c r="L182" s="374"/>
    </row>
    <row r="183" spans="1:12" ht="14.25" x14ac:dyDescent="0.2">
      <c r="B183" s="294">
        <v>220203</v>
      </c>
      <c r="C183" s="294">
        <v>70860</v>
      </c>
      <c r="D183" s="294"/>
      <c r="E183" s="294">
        <v>2101</v>
      </c>
      <c r="F183" s="294">
        <v>50610300</v>
      </c>
      <c r="G183" s="295" t="s">
        <v>563</v>
      </c>
      <c r="H183" s="373">
        <f>SUM(H184:H194)</f>
        <v>5000000</v>
      </c>
      <c r="I183" s="373">
        <f>H183/H175*4871987.85</f>
        <v>1217996.9624999999</v>
      </c>
      <c r="J183" s="373"/>
      <c r="K183" s="373">
        <f>SUM(K184:K194)</f>
        <v>6500000</v>
      </c>
      <c r="L183" s="373">
        <f>SUM(L184:L194)</f>
        <v>0</v>
      </c>
    </row>
    <row r="184" spans="1:12" ht="25.5" x14ac:dyDescent="0.2">
      <c r="A184" s="787">
        <v>1217996.96</v>
      </c>
      <c r="B184" s="532">
        <v>22020301</v>
      </c>
      <c r="C184" s="294">
        <v>70860</v>
      </c>
      <c r="D184" s="294"/>
      <c r="E184" s="294">
        <v>2101</v>
      </c>
      <c r="F184" s="294">
        <v>50610300</v>
      </c>
      <c r="G184" s="213" t="s">
        <v>90</v>
      </c>
      <c r="H184" s="374">
        <v>1000000</v>
      </c>
      <c r="I184" s="374">
        <f>H184/J184*A184</f>
        <v>243599.39199999999</v>
      </c>
      <c r="J184" s="374">
        <v>5000000</v>
      </c>
      <c r="K184" s="374">
        <v>2000000</v>
      </c>
      <c r="L184" s="374"/>
    </row>
    <row r="185" spans="1:12" ht="14.25" x14ac:dyDescent="0.2">
      <c r="A185" s="787">
        <v>1217996.96</v>
      </c>
      <c r="B185" s="532">
        <v>22020302</v>
      </c>
      <c r="C185" s="294">
        <v>70860</v>
      </c>
      <c r="D185" s="294"/>
      <c r="E185" s="294">
        <v>2101</v>
      </c>
      <c r="F185" s="294">
        <v>50610300</v>
      </c>
      <c r="G185" s="213" t="s">
        <v>91</v>
      </c>
      <c r="H185" s="374">
        <v>500000</v>
      </c>
      <c r="I185" s="374">
        <f t="shared" ref="I185:I194" si="26">H185/J185*A185</f>
        <v>121799.696</v>
      </c>
      <c r="J185" s="374">
        <v>5000000</v>
      </c>
      <c r="K185" s="374">
        <v>700000</v>
      </c>
      <c r="L185" s="374"/>
    </row>
    <row r="186" spans="1:12" ht="14.25" x14ac:dyDescent="0.2">
      <c r="A186" s="787">
        <v>1217996.96</v>
      </c>
      <c r="B186" s="532">
        <v>22020303</v>
      </c>
      <c r="C186" s="532"/>
      <c r="D186" s="532"/>
      <c r="E186" s="532"/>
      <c r="F186" s="532"/>
      <c r="G186" s="213" t="s">
        <v>92</v>
      </c>
      <c r="H186" s="374"/>
      <c r="I186" s="374">
        <f t="shared" si="26"/>
        <v>0</v>
      </c>
      <c r="J186" s="374">
        <v>5000000</v>
      </c>
      <c r="K186" s="374"/>
      <c r="L186" s="374"/>
    </row>
    <row r="187" spans="1:12" ht="14.25" x14ac:dyDescent="0.2">
      <c r="A187" s="787">
        <v>1217996.96</v>
      </c>
      <c r="B187" s="532">
        <v>22020304</v>
      </c>
      <c r="C187" s="294">
        <v>70860</v>
      </c>
      <c r="D187" s="294"/>
      <c r="E187" s="294">
        <v>2101</v>
      </c>
      <c r="F187" s="294">
        <v>50610300</v>
      </c>
      <c r="G187" s="213" t="s">
        <v>93</v>
      </c>
      <c r="H187" s="374">
        <v>500000</v>
      </c>
      <c r="I187" s="374">
        <f t="shared" si="26"/>
        <v>121799.696</v>
      </c>
      <c r="J187" s="374">
        <v>5000000</v>
      </c>
      <c r="K187" s="374">
        <v>300000</v>
      </c>
      <c r="L187" s="374"/>
    </row>
    <row r="188" spans="1:12" ht="14.25" x14ac:dyDescent="0.2">
      <c r="A188" s="787">
        <v>1217996.96</v>
      </c>
      <c r="B188" s="532">
        <v>22020305</v>
      </c>
      <c r="C188" s="532"/>
      <c r="D188" s="532"/>
      <c r="E188" s="532"/>
      <c r="F188" s="532"/>
      <c r="G188" s="213" t="s">
        <v>94</v>
      </c>
      <c r="H188" s="374"/>
      <c r="I188" s="374">
        <f t="shared" si="26"/>
        <v>0</v>
      </c>
      <c r="J188" s="374">
        <v>5000000</v>
      </c>
      <c r="K188" s="374"/>
      <c r="L188" s="374"/>
    </row>
    <row r="189" spans="1:12" ht="14.25" x14ac:dyDescent="0.2">
      <c r="A189" s="787">
        <v>1217996.96</v>
      </c>
      <c r="B189" s="532">
        <v>22020306</v>
      </c>
      <c r="C189" s="532"/>
      <c r="D189" s="532"/>
      <c r="E189" s="532"/>
      <c r="F189" s="532"/>
      <c r="G189" s="213" t="s">
        <v>95</v>
      </c>
      <c r="H189" s="374"/>
      <c r="I189" s="374">
        <f t="shared" si="26"/>
        <v>0</v>
      </c>
      <c r="J189" s="374">
        <v>5000000</v>
      </c>
      <c r="K189" s="374"/>
      <c r="L189" s="374"/>
    </row>
    <row r="190" spans="1:12" ht="14.25" x14ac:dyDescent="0.2">
      <c r="A190" s="787">
        <v>1217996.96</v>
      </c>
      <c r="B190" s="532">
        <v>22020307</v>
      </c>
      <c r="C190" s="294">
        <v>70860</v>
      </c>
      <c r="D190" s="294"/>
      <c r="E190" s="294">
        <v>2101</v>
      </c>
      <c r="F190" s="294">
        <v>50610300</v>
      </c>
      <c r="G190" s="213" t="s">
        <v>96</v>
      </c>
      <c r="H190" s="374">
        <v>1000000</v>
      </c>
      <c r="I190" s="374">
        <f t="shared" si="26"/>
        <v>243599.39199999999</v>
      </c>
      <c r="J190" s="374">
        <v>5000000</v>
      </c>
      <c r="K190" s="374">
        <v>1500000</v>
      </c>
      <c r="L190" s="374"/>
    </row>
    <row r="191" spans="1:12" ht="14.25" x14ac:dyDescent="0.2">
      <c r="A191" s="787">
        <v>1217996.96</v>
      </c>
      <c r="B191" s="532">
        <v>22020308</v>
      </c>
      <c r="C191" s="532"/>
      <c r="D191" s="532"/>
      <c r="E191" s="532"/>
      <c r="F191" s="532"/>
      <c r="G191" s="213" t="s">
        <v>97</v>
      </c>
      <c r="H191" s="374"/>
      <c r="I191" s="374">
        <f t="shared" si="26"/>
        <v>0</v>
      </c>
      <c r="J191" s="374">
        <v>5000000</v>
      </c>
      <c r="K191" s="374"/>
      <c r="L191" s="374"/>
    </row>
    <row r="192" spans="1:12" ht="14.25" x14ac:dyDescent="0.2">
      <c r="A192" s="787">
        <v>1217996.96</v>
      </c>
      <c r="B192" s="532">
        <v>22020309</v>
      </c>
      <c r="C192" s="532"/>
      <c r="D192" s="532"/>
      <c r="E192" s="532"/>
      <c r="F192" s="532"/>
      <c r="G192" s="213" t="s">
        <v>98</v>
      </c>
      <c r="H192" s="374"/>
      <c r="I192" s="374">
        <f t="shared" si="26"/>
        <v>0</v>
      </c>
      <c r="J192" s="374">
        <v>5000000</v>
      </c>
      <c r="K192" s="374"/>
      <c r="L192" s="374"/>
    </row>
    <row r="193" spans="1:12" ht="14.25" x14ac:dyDescent="0.2">
      <c r="A193" s="787">
        <v>1217996.96</v>
      </c>
      <c r="B193" s="532">
        <v>22020310</v>
      </c>
      <c r="C193" s="294">
        <v>70860</v>
      </c>
      <c r="D193" s="294"/>
      <c r="E193" s="294">
        <v>2101</v>
      </c>
      <c r="F193" s="294">
        <v>50610300</v>
      </c>
      <c r="G193" s="213" t="s">
        <v>99</v>
      </c>
      <c r="H193" s="374">
        <v>2000000</v>
      </c>
      <c r="I193" s="374">
        <f t="shared" si="26"/>
        <v>487198.78399999999</v>
      </c>
      <c r="J193" s="374">
        <v>5000000</v>
      </c>
      <c r="K193" s="374">
        <v>2000000</v>
      </c>
      <c r="L193" s="374"/>
    </row>
    <row r="194" spans="1:12" ht="25.5" x14ac:dyDescent="0.2">
      <c r="A194" s="787">
        <v>1217996.96</v>
      </c>
      <c r="B194" s="532">
        <v>22020311</v>
      </c>
      <c r="C194" s="532"/>
      <c r="D194" s="532"/>
      <c r="E194" s="532"/>
      <c r="F194" s="532"/>
      <c r="G194" s="213" t="s">
        <v>100</v>
      </c>
      <c r="H194" s="374"/>
      <c r="I194" s="374">
        <f t="shared" si="26"/>
        <v>0</v>
      </c>
      <c r="J194" s="374">
        <v>5000000</v>
      </c>
      <c r="K194" s="374"/>
      <c r="L194" s="374"/>
    </row>
    <row r="195" spans="1:12" ht="14.25" x14ac:dyDescent="0.2">
      <c r="B195" s="294">
        <v>220204</v>
      </c>
      <c r="C195" s="294">
        <v>70860</v>
      </c>
      <c r="D195" s="294"/>
      <c r="E195" s="294">
        <v>2101</v>
      </c>
      <c r="F195" s="294">
        <v>50610300</v>
      </c>
      <c r="G195" s="295" t="s">
        <v>549</v>
      </c>
      <c r="H195" s="373">
        <f>SUM(H196:H203)</f>
        <v>5000000</v>
      </c>
      <c r="I195" s="373">
        <f>H195/20000000*4871987.85</f>
        <v>1217996.9624999999</v>
      </c>
      <c r="J195" s="373"/>
      <c r="K195" s="373">
        <f>SUM(K197:K203)</f>
        <v>6900000</v>
      </c>
      <c r="L195" s="373">
        <f>SUM(L196:L203)</f>
        <v>3100000</v>
      </c>
    </row>
    <row r="196" spans="1:12" ht="25.5" x14ac:dyDescent="0.2">
      <c r="A196" s="787">
        <v>121996.96</v>
      </c>
      <c r="B196" s="532">
        <v>22020401</v>
      </c>
      <c r="C196" s="532"/>
      <c r="D196" s="532"/>
      <c r="E196" s="532"/>
      <c r="F196" s="532"/>
      <c r="G196" s="213" t="s">
        <v>102</v>
      </c>
      <c r="H196" s="374"/>
      <c r="I196" s="374">
        <f>H196/J196*A196</f>
        <v>0</v>
      </c>
      <c r="J196" s="374">
        <v>5000000</v>
      </c>
      <c r="K196" s="288"/>
      <c r="L196" s="374"/>
    </row>
    <row r="197" spans="1:12" ht="14.25" x14ac:dyDescent="0.2">
      <c r="A197" s="787">
        <v>121996.96</v>
      </c>
      <c r="B197" s="532">
        <v>22020402</v>
      </c>
      <c r="C197" s="294">
        <v>70860</v>
      </c>
      <c r="D197" s="294"/>
      <c r="E197" s="294">
        <v>2101</v>
      </c>
      <c r="F197" s="294">
        <v>50610300</v>
      </c>
      <c r="G197" s="213" t="s">
        <v>103</v>
      </c>
      <c r="H197" s="374">
        <v>1000000</v>
      </c>
      <c r="I197" s="374">
        <f t="shared" ref="I197:I203" si="27">H197/J197*A197</f>
        <v>24399.392000000003</v>
      </c>
      <c r="J197" s="374">
        <v>5000000</v>
      </c>
      <c r="K197" s="374">
        <v>1000000</v>
      </c>
      <c r="L197" s="374"/>
    </row>
    <row r="198" spans="1:12" ht="25.5" x14ac:dyDescent="0.2">
      <c r="A198" s="787">
        <v>121996.96</v>
      </c>
      <c r="B198" s="532">
        <v>22020403</v>
      </c>
      <c r="C198" s="294">
        <v>70860</v>
      </c>
      <c r="D198" s="294"/>
      <c r="E198" s="294">
        <v>2101</v>
      </c>
      <c r="F198" s="294">
        <v>50610300</v>
      </c>
      <c r="G198" s="213" t="s">
        <v>104</v>
      </c>
      <c r="H198" s="374">
        <v>1000000</v>
      </c>
      <c r="I198" s="374">
        <f t="shared" si="27"/>
        <v>24399.392000000003</v>
      </c>
      <c r="J198" s="374">
        <v>5000000</v>
      </c>
      <c r="K198" s="374">
        <v>1500000</v>
      </c>
      <c r="L198" s="374"/>
    </row>
    <row r="199" spans="1:12" ht="25.5" x14ac:dyDescent="0.2">
      <c r="A199" s="787">
        <v>121996.96</v>
      </c>
      <c r="B199" s="532">
        <v>22020404</v>
      </c>
      <c r="C199" s="294">
        <v>70860</v>
      </c>
      <c r="D199" s="294"/>
      <c r="E199" s="294">
        <v>2101</v>
      </c>
      <c r="F199" s="294">
        <v>50610300</v>
      </c>
      <c r="G199" s="213" t="s">
        <v>105</v>
      </c>
      <c r="H199" s="374">
        <v>500000</v>
      </c>
      <c r="I199" s="374">
        <f t="shared" si="27"/>
        <v>12199.696000000002</v>
      </c>
      <c r="J199" s="374">
        <v>5000000</v>
      </c>
      <c r="K199" s="374">
        <v>1600000</v>
      </c>
      <c r="L199" s="374"/>
    </row>
    <row r="200" spans="1:12" ht="14.25" x14ac:dyDescent="0.2">
      <c r="A200" s="787">
        <v>121996.96</v>
      </c>
      <c r="B200" s="532">
        <v>22020405</v>
      </c>
      <c r="C200" s="294">
        <v>70860</v>
      </c>
      <c r="D200" s="294"/>
      <c r="E200" s="294">
        <v>2101</v>
      </c>
      <c r="F200" s="294">
        <v>50610300</v>
      </c>
      <c r="G200" s="213" t="s">
        <v>106</v>
      </c>
      <c r="H200" s="374">
        <v>500000</v>
      </c>
      <c r="I200" s="374">
        <f t="shared" si="27"/>
        <v>12199.696000000002</v>
      </c>
      <c r="J200" s="374">
        <v>5000000</v>
      </c>
      <c r="K200" s="374">
        <v>500000</v>
      </c>
      <c r="L200" s="374">
        <v>1200000</v>
      </c>
    </row>
    <row r="201" spans="1:12" ht="14.25" x14ac:dyDescent="0.2">
      <c r="A201" s="787">
        <v>121996.96</v>
      </c>
      <c r="B201" s="532">
        <v>22020406</v>
      </c>
      <c r="C201" s="294">
        <v>70860</v>
      </c>
      <c r="D201" s="294"/>
      <c r="E201" s="294">
        <v>2101</v>
      </c>
      <c r="F201" s="294">
        <v>50610300</v>
      </c>
      <c r="G201" s="213" t="s">
        <v>107</v>
      </c>
      <c r="H201" s="374">
        <v>1000000</v>
      </c>
      <c r="I201" s="374">
        <f t="shared" si="27"/>
        <v>24399.392000000003</v>
      </c>
      <c r="J201" s="374">
        <v>5000000</v>
      </c>
      <c r="K201" s="374">
        <v>1000000</v>
      </c>
      <c r="L201" s="374">
        <v>1900000</v>
      </c>
    </row>
    <row r="202" spans="1:12" ht="14.25" x14ac:dyDescent="0.2">
      <c r="A202" s="787">
        <v>121996.96</v>
      </c>
      <c r="B202" s="532">
        <v>22020413</v>
      </c>
      <c r="C202" s="294">
        <v>70860</v>
      </c>
      <c r="D202" s="294"/>
      <c r="E202" s="294">
        <v>2101</v>
      </c>
      <c r="F202" s="294">
        <v>50610300</v>
      </c>
      <c r="G202" s="213" t="s">
        <v>112</v>
      </c>
      <c r="H202" s="374">
        <v>1000000</v>
      </c>
      <c r="I202" s="374">
        <f t="shared" si="27"/>
        <v>24399.392000000003</v>
      </c>
      <c r="J202" s="374">
        <v>5000000</v>
      </c>
      <c r="K202" s="374">
        <v>1300000</v>
      </c>
      <c r="L202" s="374"/>
    </row>
    <row r="203" spans="1:12" ht="14.25" x14ac:dyDescent="0.2">
      <c r="A203" s="787">
        <v>121996.96</v>
      </c>
      <c r="B203" s="532">
        <v>22020414</v>
      </c>
      <c r="C203" s="294">
        <v>70860</v>
      </c>
      <c r="D203" s="294"/>
      <c r="E203" s="294">
        <v>2101</v>
      </c>
      <c r="F203" s="294">
        <v>50610300</v>
      </c>
      <c r="G203" s="213" t="s">
        <v>578</v>
      </c>
      <c r="H203" s="374"/>
      <c r="I203" s="374">
        <f t="shared" si="27"/>
        <v>0</v>
      </c>
      <c r="J203" s="374">
        <v>5000000</v>
      </c>
      <c r="K203" s="374"/>
      <c r="L203" s="374"/>
    </row>
    <row r="204" spans="1:12" ht="14.25" x14ac:dyDescent="0.2">
      <c r="B204" s="294">
        <v>220205</v>
      </c>
      <c r="C204" s="294"/>
      <c r="D204" s="294"/>
      <c r="E204" s="294"/>
      <c r="F204" s="294"/>
      <c r="G204" s="295" t="s">
        <v>562</v>
      </c>
      <c r="H204" s="373">
        <f>SUM(H205:H206)</f>
        <v>2000000</v>
      </c>
      <c r="I204" s="373">
        <f>H204/20000000*4871987.85</f>
        <v>487198.78499999997</v>
      </c>
      <c r="J204" s="373"/>
      <c r="K204" s="373">
        <f>SUM(K205:K206)</f>
        <v>2500000</v>
      </c>
      <c r="L204" s="373">
        <f>SUM(L205:L206)</f>
        <v>0</v>
      </c>
    </row>
    <row r="205" spans="1:12" ht="14.25" x14ac:dyDescent="0.2">
      <c r="A205" s="787">
        <v>487198.79</v>
      </c>
      <c r="B205" s="532">
        <v>22020501</v>
      </c>
      <c r="C205" s="294">
        <v>70860</v>
      </c>
      <c r="D205" s="294"/>
      <c r="E205" s="294">
        <v>2101</v>
      </c>
      <c r="F205" s="294">
        <v>50610300</v>
      </c>
      <c r="G205" s="213" t="s">
        <v>114</v>
      </c>
      <c r="H205" s="374">
        <v>2000000</v>
      </c>
      <c r="I205" s="374">
        <f>H205/J205*A205</f>
        <v>487198.79</v>
      </c>
      <c r="J205" s="374">
        <v>2000000</v>
      </c>
      <c r="K205" s="374">
        <v>2500000</v>
      </c>
      <c r="L205" s="374"/>
    </row>
    <row r="206" spans="1:12" ht="14.25" x14ac:dyDescent="0.2">
      <c r="B206" s="532">
        <v>22020502</v>
      </c>
      <c r="C206" s="294">
        <v>70860</v>
      </c>
      <c r="D206" s="294"/>
      <c r="E206" s="294">
        <v>2101</v>
      </c>
      <c r="F206" s="294">
        <v>50610300</v>
      </c>
      <c r="G206" s="213" t="s">
        <v>115</v>
      </c>
      <c r="H206" s="374"/>
      <c r="I206" s="374"/>
      <c r="J206" s="374"/>
      <c r="K206" s="374"/>
      <c r="L206" s="374"/>
    </row>
    <row r="207" spans="1:12" ht="14.25" x14ac:dyDescent="0.2">
      <c r="B207" s="294">
        <v>220206</v>
      </c>
      <c r="C207" s="294"/>
      <c r="D207" s="294"/>
      <c r="E207" s="294"/>
      <c r="F207" s="294"/>
      <c r="G207" s="295" t="s">
        <v>547</v>
      </c>
      <c r="H207" s="373">
        <f>SUM(H208:H209)</f>
        <v>1500000</v>
      </c>
      <c r="I207" s="373">
        <f>H207/20000000*4871987.85</f>
        <v>365399.08874999994</v>
      </c>
      <c r="J207" s="373"/>
      <c r="K207" s="373">
        <f>SUM(K208:K209)</f>
        <v>3500000</v>
      </c>
      <c r="L207" s="373">
        <f>SUM(L208:L209)</f>
        <v>0</v>
      </c>
    </row>
    <row r="208" spans="1:12" ht="14.25" x14ac:dyDescent="0.2">
      <c r="A208" s="787">
        <v>365399.09</v>
      </c>
      <c r="B208" s="532">
        <v>22020601</v>
      </c>
      <c r="C208" s="294">
        <v>70860</v>
      </c>
      <c r="D208" s="294"/>
      <c r="E208" s="294">
        <v>2101</v>
      </c>
      <c r="F208" s="294">
        <v>50610300</v>
      </c>
      <c r="G208" s="213" t="s">
        <v>117</v>
      </c>
      <c r="H208" s="374">
        <v>1000000</v>
      </c>
      <c r="I208" s="374">
        <f>H208/J208*A208</f>
        <v>243599.39333333334</v>
      </c>
      <c r="J208" s="374">
        <v>1500000</v>
      </c>
      <c r="K208" s="374">
        <v>1500000</v>
      </c>
      <c r="L208" s="374"/>
    </row>
    <row r="209" spans="1:12" ht="14.25" x14ac:dyDescent="0.2">
      <c r="A209" s="787">
        <v>365399.09</v>
      </c>
      <c r="B209" s="532">
        <v>22020605</v>
      </c>
      <c r="C209" s="294">
        <v>70860</v>
      </c>
      <c r="D209" s="294"/>
      <c r="E209" s="294">
        <v>2101</v>
      </c>
      <c r="F209" s="294">
        <v>50610300</v>
      </c>
      <c r="G209" s="213" t="s">
        <v>121</v>
      </c>
      <c r="H209" s="374">
        <v>500000</v>
      </c>
      <c r="I209" s="374">
        <f>H209/J209*A209</f>
        <v>121799.69666666667</v>
      </c>
      <c r="J209" s="374">
        <v>1500000</v>
      </c>
      <c r="K209" s="374">
        <v>2000000</v>
      </c>
      <c r="L209" s="374"/>
    </row>
    <row r="210" spans="1:12" ht="14.25" x14ac:dyDescent="0.2">
      <c r="B210" s="294">
        <v>220210</v>
      </c>
      <c r="C210" s="294"/>
      <c r="D210" s="294"/>
      <c r="E210" s="294"/>
      <c r="F210" s="294"/>
      <c r="G210" s="295" t="s">
        <v>137</v>
      </c>
      <c r="H210" s="373">
        <f t="shared" ref="H210:L210" si="28">SUM(H211:H214)</f>
        <v>2000000</v>
      </c>
      <c r="I210" s="373">
        <f>H210/20000000*4871987.85</f>
        <v>487198.78499999997</v>
      </c>
      <c r="J210" s="373"/>
      <c r="K210" s="373">
        <f t="shared" si="28"/>
        <v>2000000</v>
      </c>
      <c r="L210" s="373">
        <f t="shared" si="28"/>
        <v>3500000</v>
      </c>
    </row>
    <row r="211" spans="1:12" ht="14.25" x14ac:dyDescent="0.2">
      <c r="A211" s="787">
        <v>487198.79</v>
      </c>
      <c r="B211" s="532">
        <v>22021003</v>
      </c>
      <c r="C211" s="532"/>
      <c r="D211" s="532"/>
      <c r="E211" s="532"/>
      <c r="F211" s="532"/>
      <c r="G211" s="213" t="s">
        <v>140</v>
      </c>
      <c r="H211" s="374"/>
      <c r="I211" s="374">
        <f>H211/J211*A211</f>
        <v>0</v>
      </c>
      <c r="J211" s="374">
        <v>2000000</v>
      </c>
      <c r="K211" s="374"/>
      <c r="L211" s="374">
        <v>800000</v>
      </c>
    </row>
    <row r="212" spans="1:12" ht="14.25" x14ac:dyDescent="0.2">
      <c r="A212" s="787">
        <v>487198.79</v>
      </c>
      <c r="B212" s="532">
        <v>22021006</v>
      </c>
      <c r="C212" s="532"/>
      <c r="D212" s="532"/>
      <c r="E212" s="532"/>
      <c r="F212" s="532"/>
      <c r="G212" s="213" t="s">
        <v>142</v>
      </c>
      <c r="H212" s="374"/>
      <c r="I212" s="374">
        <f t="shared" ref="I212:I214" si="29">H212/J212*A212</f>
        <v>0</v>
      </c>
      <c r="J212" s="374">
        <v>2000000</v>
      </c>
      <c r="K212" s="374"/>
      <c r="L212" s="374"/>
    </row>
    <row r="213" spans="1:12" ht="14.25" x14ac:dyDescent="0.2">
      <c r="A213" s="787">
        <v>487198.79</v>
      </c>
      <c r="B213" s="532">
        <v>22021009</v>
      </c>
      <c r="C213" s="294">
        <v>70860</v>
      </c>
      <c r="D213" s="294"/>
      <c r="E213" s="294">
        <v>2101</v>
      </c>
      <c r="F213" s="294">
        <v>50610300</v>
      </c>
      <c r="G213" s="213" t="s">
        <v>145</v>
      </c>
      <c r="H213" s="374">
        <v>2000000</v>
      </c>
      <c r="I213" s="374">
        <f t="shared" si="29"/>
        <v>487198.79</v>
      </c>
      <c r="J213" s="374">
        <v>2000000</v>
      </c>
      <c r="K213" s="374">
        <v>2000000</v>
      </c>
      <c r="L213" s="374">
        <v>700000</v>
      </c>
    </row>
    <row r="214" spans="1:12" ht="14.25" x14ac:dyDescent="0.2">
      <c r="A214" s="787">
        <v>487198.79</v>
      </c>
      <c r="B214" s="532">
        <v>22021010</v>
      </c>
      <c r="C214" s="294">
        <v>70860</v>
      </c>
      <c r="D214" s="294"/>
      <c r="E214" s="294">
        <v>2101</v>
      </c>
      <c r="F214" s="294">
        <v>50610300</v>
      </c>
      <c r="G214" s="213" t="s">
        <v>146</v>
      </c>
      <c r="H214" s="374"/>
      <c r="I214" s="374">
        <f t="shared" si="29"/>
        <v>0</v>
      </c>
      <c r="J214" s="374">
        <v>2000000</v>
      </c>
      <c r="K214" s="374"/>
      <c r="L214" s="374">
        <v>2000000</v>
      </c>
    </row>
    <row r="215" spans="1:12" ht="14.25" x14ac:dyDescent="0.2">
      <c r="B215" s="285"/>
      <c r="C215" s="512"/>
      <c r="D215" s="512"/>
      <c r="E215" s="512"/>
      <c r="F215" s="513"/>
      <c r="G215" s="512"/>
      <c r="H215" s="431"/>
      <c r="I215" s="514"/>
      <c r="J215" s="514"/>
      <c r="K215" s="288"/>
      <c r="L215" s="288"/>
    </row>
    <row r="216" spans="1:12" ht="14.25" x14ac:dyDescent="0.2">
      <c r="B216" s="285"/>
      <c r="C216" s="285"/>
      <c r="D216" s="285"/>
      <c r="E216" s="285"/>
      <c r="F216" s="285"/>
      <c r="G216" s="285"/>
      <c r="H216" s="285"/>
      <c r="I216" s="285"/>
      <c r="J216" s="285"/>
      <c r="K216" s="288"/>
      <c r="L216" s="288"/>
    </row>
    <row r="217" spans="1:12" ht="14.25" x14ac:dyDescent="0.2">
      <c r="B217" s="285"/>
      <c r="C217" s="285"/>
      <c r="D217" s="285"/>
      <c r="E217" s="285"/>
      <c r="F217" s="285"/>
      <c r="G217" s="285"/>
      <c r="H217" s="285"/>
      <c r="I217" s="285"/>
      <c r="J217" s="285"/>
      <c r="K217" s="288"/>
      <c r="L217" s="288"/>
    </row>
    <row r="218" spans="1:12" ht="14.25" x14ac:dyDescent="0.2">
      <c r="B218" s="285"/>
      <c r="C218" s="896" t="s">
        <v>222</v>
      </c>
      <c r="D218" s="896"/>
      <c r="E218" s="896"/>
      <c r="F218" s="896"/>
      <c r="G218" s="896"/>
      <c r="H218" s="896"/>
      <c r="I218" s="896"/>
      <c r="J218" s="896"/>
      <c r="K218" s="288"/>
      <c r="L218" s="288"/>
    </row>
    <row r="219" spans="1:12" ht="14.25" x14ac:dyDescent="0.2">
      <c r="B219" s="285"/>
      <c r="C219" s="285"/>
      <c r="D219" s="285"/>
      <c r="E219" s="285"/>
      <c r="F219" s="285"/>
      <c r="G219" s="285" t="s">
        <v>3</v>
      </c>
      <c r="H219" s="287">
        <f t="shared" ref="H219:L219" si="30">H168</f>
        <v>0</v>
      </c>
      <c r="I219" s="287">
        <f t="shared" si="30"/>
        <v>0</v>
      </c>
      <c r="J219" s="287"/>
      <c r="K219" s="287">
        <f t="shared" si="30"/>
        <v>0</v>
      </c>
      <c r="L219" s="287">
        <f t="shared" si="30"/>
        <v>0</v>
      </c>
    </row>
    <row r="220" spans="1:12" ht="14.25" x14ac:dyDescent="0.2">
      <c r="B220" s="285"/>
      <c r="C220" s="285"/>
      <c r="D220" s="285"/>
      <c r="E220" s="285"/>
      <c r="F220" s="285"/>
      <c r="G220" s="285" t="s">
        <v>4</v>
      </c>
      <c r="H220" s="287">
        <f t="shared" ref="H220:L220" si="31">H175</f>
        <v>20000000</v>
      </c>
      <c r="I220" s="881">
        <f t="shared" si="31"/>
        <v>4871987.8499999996</v>
      </c>
      <c r="J220" s="287"/>
      <c r="K220" s="287">
        <f t="shared" si="31"/>
        <v>30000000</v>
      </c>
      <c r="L220" s="287">
        <f t="shared" si="31"/>
        <v>6600000</v>
      </c>
    </row>
    <row r="221" spans="1:12" ht="14.25" x14ac:dyDescent="0.2">
      <c r="B221" s="285"/>
      <c r="C221" s="285"/>
      <c r="D221" s="285"/>
      <c r="E221" s="285"/>
      <c r="F221" s="285"/>
      <c r="G221" s="285" t="s">
        <v>154</v>
      </c>
      <c r="H221" s="285"/>
      <c r="I221" s="285"/>
      <c r="J221" s="285"/>
      <c r="K221" s="285"/>
      <c r="L221" s="285"/>
    </row>
    <row r="222" spans="1:12" ht="14.25" x14ac:dyDescent="0.2">
      <c r="B222" s="285"/>
      <c r="C222" s="285"/>
      <c r="D222" s="285"/>
      <c r="E222" s="285"/>
      <c r="F222" s="285"/>
      <c r="G222" s="285" t="s">
        <v>2</v>
      </c>
      <c r="H222" s="292">
        <f t="shared" ref="H222:L222" si="32">SUM(H219:H221)</f>
        <v>20000000</v>
      </c>
      <c r="I222" s="292">
        <f t="shared" si="32"/>
        <v>4871987.8499999996</v>
      </c>
      <c r="J222" s="292"/>
      <c r="K222" s="292">
        <f t="shared" si="32"/>
        <v>30000000</v>
      </c>
      <c r="L222" s="292">
        <f t="shared" si="32"/>
        <v>6600000</v>
      </c>
    </row>
    <row r="223" spans="1:12" ht="15.75" x14ac:dyDescent="0.25">
      <c r="B223" s="18"/>
      <c r="C223" s="20"/>
      <c r="D223" s="18"/>
      <c r="E223" s="18"/>
      <c r="F223" s="18"/>
      <c r="G223" s="151"/>
      <c r="H223" s="152"/>
      <c r="I223" s="152"/>
      <c r="J223" s="152"/>
      <c r="K223" s="152"/>
      <c r="L223" s="152"/>
    </row>
    <row r="224" spans="1:12" ht="17.25" x14ac:dyDescent="0.3">
      <c r="B224" s="172"/>
      <c r="C224" s="173"/>
      <c r="D224" s="174"/>
      <c r="E224" s="174"/>
      <c r="F224" s="174"/>
      <c r="G224" s="173"/>
      <c r="H224" s="175"/>
      <c r="I224" s="230"/>
      <c r="J224" s="230"/>
      <c r="K224" s="169"/>
      <c r="L224" s="169"/>
    </row>
    <row r="225" spans="2:12" x14ac:dyDescent="0.25">
      <c r="B225" s="18"/>
      <c r="C225" s="20"/>
      <c r="D225" s="18"/>
      <c r="E225" s="18"/>
      <c r="F225" s="18"/>
      <c r="G225" s="20"/>
      <c r="H225" s="37"/>
      <c r="I225" s="18"/>
      <c r="J225" s="18"/>
    </row>
    <row r="226" spans="2:12" ht="23.25" x14ac:dyDescent="0.35">
      <c r="B226" s="897" t="s">
        <v>0</v>
      </c>
      <c r="C226" s="897"/>
      <c r="D226" s="897"/>
      <c r="E226" s="897"/>
      <c r="F226" s="897"/>
      <c r="G226" s="897"/>
      <c r="H226" s="897"/>
      <c r="I226" s="897"/>
      <c r="J226" s="897"/>
      <c r="K226" s="897"/>
      <c r="L226" s="897"/>
    </row>
    <row r="227" spans="2:12" ht="26.25" x14ac:dyDescent="0.4">
      <c r="B227" s="929" t="s">
        <v>1075</v>
      </c>
      <c r="C227" s="929"/>
      <c r="D227" s="929"/>
      <c r="E227" s="929"/>
      <c r="F227" s="929"/>
      <c r="G227" s="929"/>
      <c r="H227" s="929"/>
      <c r="I227" s="929"/>
      <c r="J227" s="929"/>
      <c r="K227" s="929"/>
      <c r="L227" s="929"/>
    </row>
    <row r="228" spans="2:12" ht="76.5" customHeight="1" x14ac:dyDescent="0.2">
      <c r="B228" s="145" t="s">
        <v>470</v>
      </c>
      <c r="C228" s="146" t="s">
        <v>466</v>
      </c>
      <c r="D228" s="146" t="s">
        <v>500</v>
      </c>
      <c r="E228" s="146" t="s">
        <v>501</v>
      </c>
      <c r="F228" s="146" t="s">
        <v>467</v>
      </c>
      <c r="G228" s="147" t="s">
        <v>455</v>
      </c>
      <c r="H228" s="145" t="s">
        <v>559</v>
      </c>
      <c r="I228" s="778" t="s">
        <v>1107</v>
      </c>
      <c r="J228" s="231"/>
      <c r="K228" s="145" t="s">
        <v>777</v>
      </c>
      <c r="L228" s="148" t="s">
        <v>1015</v>
      </c>
    </row>
    <row r="229" spans="2:12" ht="15" x14ac:dyDescent="0.25">
      <c r="B229" s="100">
        <v>12</v>
      </c>
      <c r="C229" s="100"/>
      <c r="D229" s="100"/>
      <c r="E229" s="100"/>
      <c r="F229" s="100"/>
      <c r="G229" s="102" t="s">
        <v>8</v>
      </c>
      <c r="H229" s="136">
        <f>H230</f>
        <v>945000</v>
      </c>
      <c r="I229" s="170">
        <v>945000</v>
      </c>
      <c r="J229" s="170"/>
      <c r="K229" s="136">
        <f t="shared" ref="K229:L229" si="33">K230</f>
        <v>972000</v>
      </c>
      <c r="L229" s="136">
        <f t="shared" si="33"/>
        <v>0</v>
      </c>
    </row>
    <row r="230" spans="2:12" ht="15" x14ac:dyDescent="0.25">
      <c r="B230" s="123">
        <v>1202</v>
      </c>
      <c r="C230" s="123"/>
      <c r="D230" s="123"/>
      <c r="E230" s="123"/>
      <c r="F230" s="123"/>
      <c r="G230" s="102" t="s">
        <v>13</v>
      </c>
      <c r="H230" s="136">
        <f>SUM(H231)</f>
        <v>945000</v>
      </c>
      <c r="I230" s="170">
        <v>945000</v>
      </c>
      <c r="J230" s="170"/>
      <c r="K230" s="136">
        <f t="shared" ref="K230:L230" si="34">SUM(K231)</f>
        <v>972000</v>
      </c>
      <c r="L230" s="136">
        <f t="shared" si="34"/>
        <v>0</v>
      </c>
    </row>
    <row r="231" spans="2:12" ht="15" x14ac:dyDescent="0.25">
      <c r="B231" s="123">
        <v>120204</v>
      </c>
      <c r="C231" s="123"/>
      <c r="D231" s="123"/>
      <c r="E231" s="123"/>
      <c r="F231" s="123"/>
      <c r="G231" s="102" t="s">
        <v>19</v>
      </c>
      <c r="H231" s="136">
        <f>SUM(H232:H232)</f>
        <v>945000</v>
      </c>
      <c r="I231" s="170">
        <v>945000</v>
      </c>
      <c r="J231" s="170"/>
      <c r="K231" s="136">
        <f t="shared" ref="K231:L231" si="35">SUM(K232:K232)</f>
        <v>972000</v>
      </c>
      <c r="L231" s="136">
        <f t="shared" si="35"/>
        <v>0</v>
      </c>
    </row>
    <row r="232" spans="2:12" ht="15" x14ac:dyDescent="0.25">
      <c r="B232" s="464">
        <v>12020452</v>
      </c>
      <c r="C232" s="464"/>
      <c r="D232" s="464"/>
      <c r="E232" s="464"/>
      <c r="F232" s="464"/>
      <c r="G232" s="104" t="s">
        <v>22</v>
      </c>
      <c r="H232" s="137">
        <v>945000</v>
      </c>
      <c r="I232" s="170">
        <v>945000</v>
      </c>
      <c r="J232" s="168"/>
      <c r="K232" s="137">
        <v>972000</v>
      </c>
      <c r="L232" s="137"/>
    </row>
    <row r="233" spans="2:12" ht="15" x14ac:dyDescent="0.25">
      <c r="B233" s="464"/>
      <c r="C233" s="464"/>
      <c r="D233" s="464"/>
      <c r="E233" s="464"/>
      <c r="F233" s="464"/>
      <c r="G233" s="110"/>
      <c r="H233" s="137"/>
      <c r="I233" s="168"/>
      <c r="J233" s="168"/>
      <c r="K233" s="137"/>
      <c r="L233" s="137"/>
    </row>
    <row r="234" spans="2:12" ht="15" x14ac:dyDescent="0.25">
      <c r="B234" s="100">
        <v>2</v>
      </c>
      <c r="C234" s="100"/>
      <c r="D234" s="100"/>
      <c r="E234" s="100"/>
      <c r="F234" s="100"/>
      <c r="G234" s="101" t="s">
        <v>59</v>
      </c>
      <c r="H234" s="136">
        <f>SUM(H235,H242,H282)</f>
        <v>740837056.84000003</v>
      </c>
      <c r="I234" s="170">
        <f>H234</f>
        <v>740837056.84000003</v>
      </c>
      <c r="J234" s="170"/>
      <c r="K234" s="136">
        <f t="shared" ref="K234:L234" si="36">SUM(K235,K242,K282)</f>
        <v>1207582056</v>
      </c>
      <c r="L234" s="136" t="e">
        <f t="shared" si="36"/>
        <v>#REF!</v>
      </c>
    </row>
    <row r="235" spans="2:12" ht="15" x14ac:dyDescent="0.25">
      <c r="B235" s="100">
        <v>21</v>
      </c>
      <c r="C235" s="100"/>
      <c r="D235" s="100"/>
      <c r="E235" s="100"/>
      <c r="F235" s="100"/>
      <c r="G235" s="102" t="s">
        <v>3</v>
      </c>
      <c r="H235" s="136">
        <f>SUM(H236:H238)</f>
        <v>260837056.84</v>
      </c>
      <c r="I235" s="170">
        <f t="shared" ref="I235:L235" si="37">SUM(I236:I238)</f>
        <v>260837056.84</v>
      </c>
      <c r="J235" s="170"/>
      <c r="K235" s="136">
        <f t="shared" si="37"/>
        <v>183682056</v>
      </c>
      <c r="L235" s="136" t="e">
        <f t="shared" si="37"/>
        <v>#REF!</v>
      </c>
    </row>
    <row r="236" spans="2:12" ht="15" x14ac:dyDescent="0.25">
      <c r="B236" s="464">
        <v>21010101</v>
      </c>
      <c r="C236" s="464"/>
      <c r="D236" s="464"/>
      <c r="E236" s="464"/>
      <c r="F236" s="464"/>
      <c r="G236" s="104" t="s">
        <v>60</v>
      </c>
      <c r="H236" s="136">
        <v>206173371.84</v>
      </c>
      <c r="I236" s="170">
        <f>H236</f>
        <v>206173371.84</v>
      </c>
      <c r="J236" s="170"/>
      <c r="K236" s="136">
        <v>127986247</v>
      </c>
      <c r="L236" s="136" t="e">
        <v>#REF!</v>
      </c>
    </row>
    <row r="237" spans="2:12" ht="15" x14ac:dyDescent="0.25">
      <c r="B237" s="464">
        <v>21010102</v>
      </c>
      <c r="C237" s="464"/>
      <c r="D237" s="464"/>
      <c r="E237" s="464"/>
      <c r="F237" s="464"/>
      <c r="G237" s="104" t="s">
        <v>61</v>
      </c>
      <c r="H237" s="136"/>
      <c r="I237" s="170"/>
      <c r="J237" s="170"/>
      <c r="K237" s="136"/>
      <c r="L237" s="136"/>
    </row>
    <row r="238" spans="2:12" ht="26.25" x14ac:dyDescent="0.25">
      <c r="B238" s="100">
        <v>2102</v>
      </c>
      <c r="C238" s="100"/>
      <c r="D238" s="100"/>
      <c r="E238" s="100"/>
      <c r="F238" s="100"/>
      <c r="G238" s="102" t="s">
        <v>564</v>
      </c>
      <c r="H238" s="136">
        <f>SUM(H239)</f>
        <v>54663685</v>
      </c>
      <c r="I238" s="170">
        <f t="shared" ref="I238:L238" si="38">SUM(I239)</f>
        <v>54663685</v>
      </c>
      <c r="J238" s="170"/>
      <c r="K238" s="136">
        <f t="shared" si="38"/>
        <v>55695809</v>
      </c>
      <c r="L238" s="136" t="e">
        <f t="shared" si="38"/>
        <v>#REF!</v>
      </c>
    </row>
    <row r="239" spans="2:12" ht="15" x14ac:dyDescent="0.25">
      <c r="B239" s="100">
        <v>210201</v>
      </c>
      <c r="C239" s="100"/>
      <c r="D239" s="100"/>
      <c r="E239" s="100"/>
      <c r="F239" s="100"/>
      <c r="G239" s="102" t="s">
        <v>64</v>
      </c>
      <c r="H239" s="136">
        <f>SUM(H240:H241)</f>
        <v>54663685</v>
      </c>
      <c r="I239" s="170">
        <f t="shared" ref="I239:L239" si="39">SUM(I240:I241)</f>
        <v>54663685</v>
      </c>
      <c r="J239" s="170"/>
      <c r="K239" s="136">
        <f t="shared" si="39"/>
        <v>55695809</v>
      </c>
      <c r="L239" s="136" t="e">
        <f t="shared" si="39"/>
        <v>#REF!</v>
      </c>
    </row>
    <row r="240" spans="2:12" ht="15" x14ac:dyDescent="0.25">
      <c r="B240" s="464">
        <v>21020101</v>
      </c>
      <c r="C240" s="464"/>
      <c r="D240" s="464"/>
      <c r="E240" s="464"/>
      <c r="F240" s="464"/>
      <c r="G240" s="104" t="s">
        <v>65</v>
      </c>
      <c r="H240" s="136">
        <v>49369324</v>
      </c>
      <c r="I240" s="170">
        <f>H240</f>
        <v>49369324</v>
      </c>
      <c r="J240" s="170"/>
      <c r="K240" s="136">
        <v>50821448</v>
      </c>
      <c r="L240" s="136" t="e">
        <v>#REF!</v>
      </c>
    </row>
    <row r="241" spans="2:12" ht="15" x14ac:dyDescent="0.25">
      <c r="B241" s="464">
        <v>21020102</v>
      </c>
      <c r="C241" s="464"/>
      <c r="D241" s="464"/>
      <c r="E241" s="464"/>
      <c r="F241" s="464"/>
      <c r="G241" s="104" t="s">
        <v>454</v>
      </c>
      <c r="H241" s="136">
        <v>5294361</v>
      </c>
      <c r="I241" s="170">
        <f>H241</f>
        <v>5294361</v>
      </c>
      <c r="J241" s="170"/>
      <c r="K241" s="136">
        <v>4874361</v>
      </c>
      <c r="L241" s="136" t="e">
        <v>#REF!</v>
      </c>
    </row>
    <row r="242" spans="2:12" ht="15" x14ac:dyDescent="0.25">
      <c r="B242" s="100">
        <v>2202</v>
      </c>
      <c r="C242" s="100"/>
      <c r="D242" s="100"/>
      <c r="E242" s="100"/>
      <c r="F242" s="100"/>
      <c r="G242" s="102" t="s">
        <v>4</v>
      </c>
      <c r="H242" s="136">
        <f>SUM(H243,H247,H251,H259,H265,H267,H269,H272)</f>
        <v>330000000</v>
      </c>
      <c r="I242" s="879">
        <f t="shared" ref="I242:L242" si="40">SUM(I243,I247,I251,I259,I265,I267,I269,I272)</f>
        <v>100212799.47</v>
      </c>
      <c r="J242" s="170"/>
      <c r="K242" s="136">
        <f t="shared" si="40"/>
        <v>271900000</v>
      </c>
      <c r="L242" s="136">
        <f t="shared" si="40"/>
        <v>45648000</v>
      </c>
    </row>
    <row r="243" spans="2:12" ht="15" x14ac:dyDescent="0.25">
      <c r="B243" s="100">
        <v>220201</v>
      </c>
      <c r="C243" s="100"/>
      <c r="D243" s="100"/>
      <c r="E243" s="100"/>
      <c r="F243" s="100"/>
      <c r="G243" s="102" t="s">
        <v>561</v>
      </c>
      <c r="H243" s="136">
        <f t="shared" ref="H243:L243" si="41">SUM(H244:H246)</f>
        <v>80000000</v>
      </c>
      <c r="I243" s="170">
        <f t="shared" si="41"/>
        <v>7000000</v>
      </c>
      <c r="J243" s="170"/>
      <c r="K243" s="136">
        <f t="shared" si="41"/>
        <v>23000000</v>
      </c>
      <c r="L243" s="136">
        <f t="shared" si="41"/>
        <v>3144000</v>
      </c>
    </row>
    <row r="244" spans="2:12" ht="15" x14ac:dyDescent="0.25">
      <c r="B244" s="464">
        <v>22020101</v>
      </c>
      <c r="C244" s="464">
        <v>70980</v>
      </c>
      <c r="D244" s="464"/>
      <c r="E244" s="464">
        <v>2101</v>
      </c>
      <c r="F244" s="464"/>
      <c r="G244" s="104" t="s">
        <v>77</v>
      </c>
      <c r="H244" s="137">
        <v>20000000</v>
      </c>
      <c r="I244" s="168">
        <v>2000000</v>
      </c>
      <c r="J244" s="168"/>
      <c r="K244" s="137">
        <v>3000000</v>
      </c>
      <c r="L244" s="137">
        <v>415000</v>
      </c>
    </row>
    <row r="245" spans="2:12" ht="15" x14ac:dyDescent="0.25">
      <c r="B245" s="464">
        <v>22020102</v>
      </c>
      <c r="C245" s="464">
        <v>70160</v>
      </c>
      <c r="D245" s="464"/>
      <c r="E245" s="464">
        <v>2101</v>
      </c>
      <c r="F245" s="464"/>
      <c r="G245" s="104" t="s">
        <v>78</v>
      </c>
      <c r="H245" s="137">
        <v>40000000</v>
      </c>
      <c r="I245" s="168">
        <v>1500000</v>
      </c>
      <c r="J245" s="168"/>
      <c r="K245" s="137">
        <v>15000000</v>
      </c>
      <c r="L245" s="137">
        <v>2729000</v>
      </c>
    </row>
    <row r="246" spans="2:12" ht="26.25" x14ac:dyDescent="0.25">
      <c r="B246" s="464">
        <v>22020104</v>
      </c>
      <c r="C246" s="464"/>
      <c r="D246" s="464"/>
      <c r="E246" s="464"/>
      <c r="F246" s="464"/>
      <c r="G246" s="104" t="s">
        <v>80</v>
      </c>
      <c r="H246" s="137">
        <v>20000000</v>
      </c>
      <c r="I246" s="168">
        <v>3500000</v>
      </c>
      <c r="J246" s="168"/>
      <c r="K246" s="137">
        <v>5000000</v>
      </c>
      <c r="L246" s="137"/>
    </row>
    <row r="247" spans="2:12" ht="15" x14ac:dyDescent="0.25">
      <c r="B247" s="100">
        <v>220202</v>
      </c>
      <c r="C247" s="100"/>
      <c r="D247" s="100"/>
      <c r="E247" s="100"/>
      <c r="F247" s="100"/>
      <c r="G247" s="102" t="s">
        <v>568</v>
      </c>
      <c r="H247" s="136">
        <f t="shared" ref="H247:L247" si="42">SUM(H248:H250)</f>
        <v>3000000</v>
      </c>
      <c r="I247" s="170">
        <f t="shared" si="42"/>
        <v>3012799.47</v>
      </c>
      <c r="J247" s="170"/>
      <c r="K247" s="136">
        <f t="shared" si="42"/>
        <v>7000000</v>
      </c>
      <c r="L247" s="136">
        <f t="shared" si="42"/>
        <v>35000</v>
      </c>
    </row>
    <row r="248" spans="2:12" ht="15" x14ac:dyDescent="0.25">
      <c r="B248" s="103">
        <v>22020201</v>
      </c>
      <c r="C248" s="103">
        <v>70160</v>
      </c>
      <c r="D248" s="103"/>
      <c r="E248" s="103">
        <v>2101</v>
      </c>
      <c r="F248" s="103"/>
      <c r="G248" s="104" t="s">
        <v>82</v>
      </c>
      <c r="H248" s="137">
        <v>2000000</v>
      </c>
      <c r="I248" s="168">
        <v>2212799.4700000002</v>
      </c>
      <c r="J248" s="168"/>
      <c r="K248" s="137">
        <v>4000000</v>
      </c>
      <c r="L248" s="137"/>
    </row>
    <row r="249" spans="2:12" ht="15" x14ac:dyDescent="0.25">
      <c r="B249" s="103">
        <v>22020202</v>
      </c>
      <c r="C249" s="103" t="s">
        <v>592</v>
      </c>
      <c r="D249" s="103"/>
      <c r="E249" s="103">
        <v>2101</v>
      </c>
      <c r="F249" s="103"/>
      <c r="G249" s="104" t="s">
        <v>83</v>
      </c>
      <c r="H249" s="137">
        <v>500000</v>
      </c>
      <c r="I249" s="168">
        <v>600000</v>
      </c>
      <c r="J249" s="168"/>
      <c r="K249" s="137">
        <v>1000000</v>
      </c>
      <c r="L249" s="137"/>
    </row>
    <row r="250" spans="2:12" ht="15" x14ac:dyDescent="0.25">
      <c r="B250" s="103">
        <v>22020203</v>
      </c>
      <c r="C250" s="103"/>
      <c r="D250" s="103"/>
      <c r="E250" s="103"/>
      <c r="F250" s="103"/>
      <c r="G250" s="104" t="s">
        <v>84</v>
      </c>
      <c r="H250" s="137">
        <v>500000</v>
      </c>
      <c r="I250" s="168">
        <v>200000</v>
      </c>
      <c r="J250" s="168"/>
      <c r="K250" s="137">
        <v>2000000</v>
      </c>
      <c r="L250" s="137">
        <v>35000</v>
      </c>
    </row>
    <row r="251" spans="2:12" ht="15" x14ac:dyDescent="0.25">
      <c r="B251" s="100">
        <v>220203</v>
      </c>
      <c r="C251" s="100"/>
      <c r="D251" s="100"/>
      <c r="E251" s="100"/>
      <c r="F251" s="100"/>
      <c r="G251" s="102" t="s">
        <v>563</v>
      </c>
      <c r="H251" s="136">
        <f t="shared" ref="H251:L251" si="43">SUM(H252:H258)</f>
        <v>38000000</v>
      </c>
      <c r="I251" s="170">
        <f t="shared" si="43"/>
        <v>6650000</v>
      </c>
      <c r="J251" s="170"/>
      <c r="K251" s="136">
        <f t="shared" si="43"/>
        <v>18300000</v>
      </c>
      <c r="L251" s="136">
        <f t="shared" si="43"/>
        <v>192000</v>
      </c>
    </row>
    <row r="252" spans="2:12" ht="26.25" x14ac:dyDescent="0.25">
      <c r="B252" s="103">
        <v>22020301</v>
      </c>
      <c r="C252" s="103">
        <v>70160</v>
      </c>
      <c r="D252" s="103"/>
      <c r="E252" s="103">
        <v>2101</v>
      </c>
      <c r="F252" s="103"/>
      <c r="G252" s="104" t="s">
        <v>90</v>
      </c>
      <c r="H252" s="137">
        <v>15000000</v>
      </c>
      <c r="I252" s="168">
        <v>3650000</v>
      </c>
      <c r="J252" s="168"/>
      <c r="K252" s="137">
        <v>10000000</v>
      </c>
      <c r="L252" s="137">
        <v>192000</v>
      </c>
    </row>
    <row r="253" spans="2:12" ht="15" x14ac:dyDescent="0.25">
      <c r="B253" s="103">
        <v>22020302</v>
      </c>
      <c r="C253" s="103">
        <v>70980</v>
      </c>
      <c r="D253" s="103"/>
      <c r="E253" s="103">
        <v>2101</v>
      </c>
      <c r="F253" s="103"/>
      <c r="G253" s="104" t="s">
        <v>91</v>
      </c>
      <c r="H253" s="137">
        <v>500000</v>
      </c>
      <c r="I253" s="168">
        <v>100000</v>
      </c>
      <c r="J253" s="168"/>
      <c r="K253" s="137">
        <v>500000</v>
      </c>
      <c r="L253" s="137"/>
    </row>
    <row r="254" spans="2:12" ht="15" x14ac:dyDescent="0.25">
      <c r="B254" s="103">
        <v>22020303</v>
      </c>
      <c r="C254" s="103">
        <v>70160</v>
      </c>
      <c r="D254" s="103"/>
      <c r="E254" s="103">
        <v>2101</v>
      </c>
      <c r="F254" s="103"/>
      <c r="G254" s="104" t="s">
        <v>92</v>
      </c>
      <c r="H254" s="137">
        <v>500000</v>
      </c>
      <c r="I254" s="168">
        <v>100000</v>
      </c>
      <c r="J254" s="168"/>
      <c r="K254" s="137">
        <v>300000</v>
      </c>
      <c r="L254" s="137"/>
    </row>
    <row r="255" spans="2:12" ht="15" x14ac:dyDescent="0.25">
      <c r="B255" s="103">
        <v>22020304</v>
      </c>
      <c r="C255" s="103">
        <v>70160</v>
      </c>
      <c r="D255" s="103"/>
      <c r="E255" s="103">
        <v>2101</v>
      </c>
      <c r="F255" s="103"/>
      <c r="G255" s="104" t="s">
        <v>93</v>
      </c>
      <c r="H255" s="137">
        <v>500000</v>
      </c>
      <c r="I255" s="168">
        <v>100000</v>
      </c>
      <c r="J255" s="168"/>
      <c r="K255" s="137">
        <v>500000</v>
      </c>
      <c r="L255" s="137"/>
    </row>
    <row r="256" spans="2:12" ht="15" x14ac:dyDescent="0.25">
      <c r="B256" s="103">
        <v>22020305</v>
      </c>
      <c r="C256" s="103">
        <v>70980</v>
      </c>
      <c r="D256" s="103"/>
      <c r="E256" s="103">
        <v>2101</v>
      </c>
      <c r="F256" s="103"/>
      <c r="G256" s="104" t="s">
        <v>94</v>
      </c>
      <c r="H256" s="137">
        <v>13000000</v>
      </c>
      <c r="I256" s="168">
        <v>1200000</v>
      </c>
      <c r="J256" s="168"/>
      <c r="K256" s="137">
        <v>2000000</v>
      </c>
      <c r="L256" s="137"/>
    </row>
    <row r="257" spans="2:12" ht="15" x14ac:dyDescent="0.25">
      <c r="B257" s="103">
        <v>22020307</v>
      </c>
      <c r="C257" s="103">
        <v>70760</v>
      </c>
      <c r="D257" s="103"/>
      <c r="E257" s="103">
        <v>2101</v>
      </c>
      <c r="F257" s="103"/>
      <c r="G257" s="104" t="s">
        <v>96</v>
      </c>
      <c r="H257" s="137">
        <v>8000000</v>
      </c>
      <c r="I257" s="168">
        <v>1200000</v>
      </c>
      <c r="J257" s="168"/>
      <c r="K257" s="137">
        <v>5000000</v>
      </c>
      <c r="L257" s="137"/>
    </row>
    <row r="258" spans="2:12" ht="15" x14ac:dyDescent="0.25">
      <c r="B258" s="103">
        <v>22020310</v>
      </c>
      <c r="C258" s="103">
        <v>70912</v>
      </c>
      <c r="D258" s="103"/>
      <c r="E258" s="103">
        <v>2101</v>
      </c>
      <c r="F258" s="103"/>
      <c r="G258" s="104" t="s">
        <v>99</v>
      </c>
      <c r="H258" s="137">
        <v>500000</v>
      </c>
      <c r="I258" s="168">
        <v>300000</v>
      </c>
      <c r="J258" s="168"/>
      <c r="K258" s="137"/>
      <c r="L258" s="137"/>
    </row>
    <row r="259" spans="2:12" ht="22.5" customHeight="1" x14ac:dyDescent="0.25">
      <c r="B259" s="100">
        <v>220204</v>
      </c>
      <c r="C259" s="100"/>
      <c r="D259" s="100"/>
      <c r="E259" s="100"/>
      <c r="F259" s="100"/>
      <c r="G259" s="102" t="s">
        <v>549</v>
      </c>
      <c r="H259" s="136">
        <f t="shared" ref="H259:L259" si="44">SUM(H260:H264)</f>
        <v>8400000</v>
      </c>
      <c r="I259" s="170">
        <f t="shared" si="44"/>
        <v>2300000</v>
      </c>
      <c r="J259" s="170"/>
      <c r="K259" s="136">
        <f t="shared" si="44"/>
        <v>8000000</v>
      </c>
      <c r="L259" s="136">
        <f t="shared" si="44"/>
        <v>128000</v>
      </c>
    </row>
    <row r="260" spans="2:12" ht="26.25" x14ac:dyDescent="0.25">
      <c r="B260" s="103">
        <v>22020401</v>
      </c>
      <c r="C260" s="103">
        <v>70160</v>
      </c>
      <c r="D260" s="103"/>
      <c r="E260" s="103">
        <v>2101</v>
      </c>
      <c r="F260" s="103"/>
      <c r="G260" s="104" t="s">
        <v>102</v>
      </c>
      <c r="H260" s="137">
        <v>2000000</v>
      </c>
      <c r="I260" s="168">
        <v>500000</v>
      </c>
      <c r="J260" s="168"/>
      <c r="K260" s="137">
        <v>2000000</v>
      </c>
      <c r="L260" s="137"/>
    </row>
    <row r="261" spans="2:12" ht="15" x14ac:dyDescent="0.25">
      <c r="B261" s="103">
        <v>22020402</v>
      </c>
      <c r="C261" s="103">
        <v>70160</v>
      </c>
      <c r="D261" s="103"/>
      <c r="E261" s="103">
        <v>2101</v>
      </c>
      <c r="F261" s="103"/>
      <c r="G261" s="104" t="s">
        <v>103</v>
      </c>
      <c r="H261" s="137">
        <v>2500000</v>
      </c>
      <c r="I261" s="168">
        <v>600000</v>
      </c>
      <c r="J261" s="168"/>
      <c r="K261" s="137">
        <v>1000000</v>
      </c>
      <c r="L261" s="137"/>
    </row>
    <row r="262" spans="2:12" ht="15" x14ac:dyDescent="0.25">
      <c r="B262" s="462"/>
      <c r="C262" s="462"/>
      <c r="D262" s="462"/>
      <c r="E262" s="462"/>
      <c r="F262" s="462"/>
      <c r="G262" s="104" t="s">
        <v>1024</v>
      </c>
      <c r="H262" s="137">
        <v>900000</v>
      </c>
      <c r="I262" s="168"/>
      <c r="J262" s="168"/>
      <c r="K262" s="137"/>
      <c r="L262" s="137"/>
    </row>
    <row r="263" spans="2:12" ht="15" x14ac:dyDescent="0.25">
      <c r="B263" s="103">
        <v>22020405</v>
      </c>
      <c r="C263" s="103">
        <v>70160</v>
      </c>
      <c r="D263" s="103"/>
      <c r="E263" s="103">
        <v>2101</v>
      </c>
      <c r="F263" s="103"/>
      <c r="G263" s="104" t="s">
        <v>106</v>
      </c>
      <c r="H263" s="137">
        <v>2000000</v>
      </c>
      <c r="I263" s="168">
        <v>1000000</v>
      </c>
      <c r="J263" s="168"/>
      <c r="K263" s="137">
        <v>5000000</v>
      </c>
      <c r="L263" s="137">
        <v>128000</v>
      </c>
    </row>
    <row r="264" spans="2:12" ht="15" x14ac:dyDescent="0.25">
      <c r="B264" s="103">
        <v>22020406</v>
      </c>
      <c r="C264" s="103">
        <v>70160</v>
      </c>
      <c r="D264" s="103"/>
      <c r="E264" s="103">
        <v>2101</v>
      </c>
      <c r="F264" s="103"/>
      <c r="G264" s="104" t="s">
        <v>107</v>
      </c>
      <c r="H264" s="137">
        <v>1000000</v>
      </c>
      <c r="I264" s="168">
        <v>200000</v>
      </c>
      <c r="J264" s="168"/>
      <c r="K264" s="137"/>
      <c r="L264" s="137"/>
    </row>
    <row r="265" spans="2:12" ht="18" customHeight="1" x14ac:dyDescent="0.25">
      <c r="B265" s="100">
        <v>220205</v>
      </c>
      <c r="C265" s="100"/>
      <c r="D265" s="100"/>
      <c r="E265" s="100"/>
      <c r="F265" s="100"/>
      <c r="G265" s="102" t="s">
        <v>562</v>
      </c>
      <c r="H265" s="136">
        <f t="shared" ref="H265:L265" si="45">SUM(H266:H266)</f>
        <v>40000000</v>
      </c>
      <c r="I265" s="170">
        <f t="shared" si="45"/>
        <v>13000000</v>
      </c>
      <c r="J265" s="170"/>
      <c r="K265" s="136">
        <f t="shared" si="45"/>
        <v>60000000</v>
      </c>
      <c r="L265" s="136">
        <f t="shared" si="45"/>
        <v>2654000</v>
      </c>
    </row>
    <row r="266" spans="2:12" ht="15" x14ac:dyDescent="0.25">
      <c r="B266" s="103">
        <v>22020501</v>
      </c>
      <c r="C266" s="103">
        <v>70980</v>
      </c>
      <c r="D266" s="103"/>
      <c r="E266" s="103">
        <v>2101</v>
      </c>
      <c r="F266" s="103"/>
      <c r="G266" s="104" t="s">
        <v>114</v>
      </c>
      <c r="H266" s="137">
        <v>40000000</v>
      </c>
      <c r="I266" s="168">
        <v>13000000</v>
      </c>
      <c r="J266" s="168"/>
      <c r="K266" s="137">
        <v>60000000</v>
      </c>
      <c r="L266" s="137">
        <v>2654000</v>
      </c>
    </row>
    <row r="267" spans="2:12" ht="26.25" customHeight="1" x14ac:dyDescent="0.25">
      <c r="B267" s="100">
        <v>220206</v>
      </c>
      <c r="C267" s="100"/>
      <c r="D267" s="100"/>
      <c r="E267" s="100"/>
      <c r="F267" s="100"/>
      <c r="G267" s="102" t="s">
        <v>547</v>
      </c>
      <c r="H267" s="136">
        <f t="shared" ref="H267:L267" si="46">SUM(H268:H268)</f>
        <v>1500000</v>
      </c>
      <c r="I267" s="170">
        <f t="shared" si="46"/>
        <v>100000</v>
      </c>
      <c r="J267" s="170"/>
      <c r="K267" s="136">
        <f t="shared" si="46"/>
        <v>500000</v>
      </c>
      <c r="L267" s="136">
        <f t="shared" si="46"/>
        <v>12000</v>
      </c>
    </row>
    <row r="268" spans="2:12" ht="15" x14ac:dyDescent="0.25">
      <c r="B268" s="103">
        <v>22020605</v>
      </c>
      <c r="C268" s="103">
        <v>70160</v>
      </c>
      <c r="D268" s="103"/>
      <c r="E268" s="103">
        <v>2101</v>
      </c>
      <c r="F268" s="103"/>
      <c r="G268" s="104" t="s">
        <v>121</v>
      </c>
      <c r="H268" s="137">
        <v>1500000</v>
      </c>
      <c r="I268" s="168">
        <v>100000</v>
      </c>
      <c r="J268" s="168"/>
      <c r="K268" s="137">
        <v>500000</v>
      </c>
      <c r="L268" s="137">
        <v>12000</v>
      </c>
    </row>
    <row r="269" spans="2:12" ht="25.5" customHeight="1" x14ac:dyDescent="0.25">
      <c r="B269" s="100">
        <v>220208</v>
      </c>
      <c r="C269" s="100"/>
      <c r="D269" s="100"/>
      <c r="E269" s="100"/>
      <c r="F269" s="100"/>
      <c r="G269" s="102" t="s">
        <v>548</v>
      </c>
      <c r="H269" s="136">
        <f t="shared" ref="H269:L269" si="47">SUM(H270:H271)</f>
        <v>3500000</v>
      </c>
      <c r="I269" s="170">
        <f t="shared" si="47"/>
        <v>2000000</v>
      </c>
      <c r="J269" s="170"/>
      <c r="K269" s="136">
        <f t="shared" si="47"/>
        <v>6500000</v>
      </c>
      <c r="L269" s="136">
        <f t="shared" si="47"/>
        <v>0</v>
      </c>
    </row>
    <row r="270" spans="2:12" ht="15" x14ac:dyDescent="0.25">
      <c r="B270" s="103">
        <v>22020801</v>
      </c>
      <c r="C270" s="103">
        <v>70160</v>
      </c>
      <c r="D270" s="103"/>
      <c r="E270" s="103">
        <v>2101</v>
      </c>
      <c r="F270" s="103"/>
      <c r="G270" s="104" t="s">
        <v>130</v>
      </c>
      <c r="H270" s="137">
        <v>1500000</v>
      </c>
      <c r="I270" s="168">
        <v>600000</v>
      </c>
      <c r="J270" s="168"/>
      <c r="K270" s="137">
        <v>1500000</v>
      </c>
      <c r="L270" s="137"/>
    </row>
    <row r="271" spans="2:12" ht="15" x14ac:dyDescent="0.25">
      <c r="B271" s="103">
        <v>22020803</v>
      </c>
      <c r="C271" s="103">
        <v>70160</v>
      </c>
      <c r="D271" s="103"/>
      <c r="E271" s="103">
        <v>2101</v>
      </c>
      <c r="F271" s="103"/>
      <c r="G271" s="104" t="s">
        <v>132</v>
      </c>
      <c r="H271" s="137">
        <v>2000000</v>
      </c>
      <c r="I271" s="168">
        <v>1400000</v>
      </c>
      <c r="J271" s="168"/>
      <c r="K271" s="137">
        <v>5000000</v>
      </c>
      <c r="L271" s="137"/>
    </row>
    <row r="272" spans="2:12" ht="15" x14ac:dyDescent="0.25">
      <c r="B272" s="100">
        <v>220210</v>
      </c>
      <c r="C272" s="100"/>
      <c r="D272" s="100"/>
      <c r="E272" s="100"/>
      <c r="F272" s="100"/>
      <c r="G272" s="102" t="s">
        <v>137</v>
      </c>
      <c r="H272" s="136">
        <f t="shared" ref="H272:L272" si="48">SUM(H273:H279)</f>
        <v>155600000</v>
      </c>
      <c r="I272" s="170">
        <f t="shared" si="48"/>
        <v>66150000</v>
      </c>
      <c r="J272" s="170"/>
      <c r="K272" s="136">
        <f t="shared" si="48"/>
        <v>148600000</v>
      </c>
      <c r="L272" s="136">
        <f t="shared" si="48"/>
        <v>39483000</v>
      </c>
    </row>
    <row r="273" spans="1:12" ht="15" x14ac:dyDescent="0.25">
      <c r="B273" s="103">
        <v>22021001</v>
      </c>
      <c r="C273" s="103">
        <v>70160</v>
      </c>
      <c r="D273" s="103"/>
      <c r="E273" s="103">
        <v>2101</v>
      </c>
      <c r="F273" s="103"/>
      <c r="G273" s="104" t="s">
        <v>138</v>
      </c>
      <c r="H273" s="137">
        <v>500000</v>
      </c>
      <c r="I273" s="168">
        <v>250000</v>
      </c>
      <c r="J273" s="168"/>
      <c r="K273" s="137">
        <v>1500000</v>
      </c>
      <c r="L273" s="137">
        <v>66000</v>
      </c>
    </row>
    <row r="274" spans="1:12" ht="26.25" customHeight="1" x14ac:dyDescent="0.25">
      <c r="B274" s="103">
        <v>22021003</v>
      </c>
      <c r="C274" s="103">
        <v>70160</v>
      </c>
      <c r="D274" s="103"/>
      <c r="E274" s="103">
        <v>2101</v>
      </c>
      <c r="F274" s="103"/>
      <c r="G274" s="104" t="s">
        <v>140</v>
      </c>
      <c r="H274" s="137">
        <v>500000</v>
      </c>
      <c r="I274" s="168">
        <v>250000</v>
      </c>
      <c r="J274" s="168"/>
      <c r="K274" s="137">
        <v>1400000</v>
      </c>
      <c r="L274" s="137">
        <v>17000</v>
      </c>
    </row>
    <row r="275" spans="1:12" ht="18.75" customHeight="1" x14ac:dyDescent="0.25">
      <c r="B275" s="103">
        <v>22021004</v>
      </c>
      <c r="C275" s="103">
        <v>70160</v>
      </c>
      <c r="D275" s="103"/>
      <c r="E275" s="103">
        <v>2101</v>
      </c>
      <c r="F275" s="103"/>
      <c r="G275" s="104" t="s">
        <v>141</v>
      </c>
      <c r="H275" s="137">
        <v>3000000</v>
      </c>
      <c r="I275" s="168">
        <v>3000000</v>
      </c>
      <c r="J275" s="168"/>
      <c r="K275" s="137">
        <v>500000</v>
      </c>
      <c r="L275" s="137"/>
    </row>
    <row r="276" spans="1:12" ht="15" x14ac:dyDescent="0.25">
      <c r="B276" s="103">
        <v>22021006</v>
      </c>
      <c r="C276" s="103">
        <v>70160</v>
      </c>
      <c r="D276" s="103"/>
      <c r="E276" s="103">
        <v>2101</v>
      </c>
      <c r="F276" s="103"/>
      <c r="G276" s="104" t="s">
        <v>142</v>
      </c>
      <c r="H276" s="137"/>
      <c r="I276" s="168">
        <v>100000</v>
      </c>
      <c r="J276" s="168"/>
      <c r="K276" s="137">
        <v>200000</v>
      </c>
      <c r="L276" s="137"/>
    </row>
    <row r="277" spans="1:12" ht="15" x14ac:dyDescent="0.25">
      <c r="B277" s="103">
        <v>22021007</v>
      </c>
      <c r="C277" s="103">
        <v>71090</v>
      </c>
      <c r="D277" s="103"/>
      <c r="E277" s="103">
        <v>2101</v>
      </c>
      <c r="F277" s="103"/>
      <c r="G277" s="104" t="s">
        <v>143</v>
      </c>
      <c r="H277" s="137">
        <v>76000000</v>
      </c>
      <c r="I277" s="168">
        <v>42000000</v>
      </c>
      <c r="J277" s="168"/>
      <c r="K277" s="137">
        <v>80000000</v>
      </c>
      <c r="L277" s="137">
        <v>19400000</v>
      </c>
    </row>
    <row r="278" spans="1:12" ht="15" x14ac:dyDescent="0.25">
      <c r="B278" s="103">
        <v>22021015</v>
      </c>
      <c r="C278" s="103">
        <v>71090</v>
      </c>
      <c r="D278" s="103"/>
      <c r="E278" s="103">
        <v>2101</v>
      </c>
      <c r="F278" s="103"/>
      <c r="G278" s="104" t="s">
        <v>535</v>
      </c>
      <c r="H278" s="137">
        <v>4600000</v>
      </c>
      <c r="I278" s="168">
        <v>3000000</v>
      </c>
      <c r="J278" s="168"/>
      <c r="K278" s="137">
        <v>5000000</v>
      </c>
      <c r="L278" s="137"/>
    </row>
    <row r="279" spans="1:12" ht="15" x14ac:dyDescent="0.25">
      <c r="B279" s="103">
        <v>22021021</v>
      </c>
      <c r="C279" s="103">
        <v>71090</v>
      </c>
      <c r="D279" s="103"/>
      <c r="E279" s="103">
        <v>2101</v>
      </c>
      <c r="F279" s="103"/>
      <c r="G279" s="104" t="s">
        <v>149</v>
      </c>
      <c r="H279" s="137">
        <v>71000000</v>
      </c>
      <c r="I279" s="168">
        <v>17550000</v>
      </c>
      <c r="J279" s="168"/>
      <c r="K279" s="137">
        <v>60000000</v>
      </c>
      <c r="L279" s="137">
        <v>20000000</v>
      </c>
    </row>
    <row r="280" spans="1:12" ht="15" x14ac:dyDescent="0.25">
      <c r="B280" s="100">
        <v>220803</v>
      </c>
      <c r="C280" s="100"/>
      <c r="D280" s="100"/>
      <c r="E280" s="100"/>
      <c r="F280" s="100"/>
      <c r="G280" s="129"/>
      <c r="H280" s="136"/>
      <c r="I280" s="170"/>
      <c r="J280" s="170"/>
      <c r="K280" s="136"/>
      <c r="L280" s="136"/>
    </row>
    <row r="281" spans="1:12" ht="15" x14ac:dyDescent="0.25">
      <c r="B281" s="103">
        <v>22080301</v>
      </c>
      <c r="C281" s="103"/>
      <c r="D281" s="103"/>
      <c r="E281" s="103"/>
      <c r="F281" s="103"/>
      <c r="G281" s="104"/>
      <c r="H281" s="136"/>
      <c r="I281" s="170"/>
      <c r="J281" s="170"/>
      <c r="K281" s="136"/>
      <c r="L281" s="136"/>
    </row>
    <row r="282" spans="1:12" ht="15" x14ac:dyDescent="0.25">
      <c r="B282" s="100">
        <v>23</v>
      </c>
      <c r="C282" s="100"/>
      <c r="D282" s="100"/>
      <c r="E282" s="100"/>
      <c r="F282" s="100"/>
      <c r="G282" s="102" t="s">
        <v>154</v>
      </c>
      <c r="H282" s="136">
        <f>SUM(H283,H294,H297,H303)</f>
        <v>150000000</v>
      </c>
      <c r="I282" s="136">
        <v>31955444.690000001</v>
      </c>
      <c r="J282" s="170"/>
      <c r="K282" s="136">
        <f t="shared" ref="K282:L282" si="49">SUM(K283,K294,K297,K303)</f>
        <v>752000000</v>
      </c>
      <c r="L282" s="136">
        <f t="shared" si="49"/>
        <v>1500000</v>
      </c>
    </row>
    <row r="283" spans="1:12" ht="15" x14ac:dyDescent="0.25">
      <c r="B283" s="100">
        <v>2301</v>
      </c>
      <c r="C283" s="100"/>
      <c r="D283" s="100"/>
      <c r="E283" s="100"/>
      <c r="F283" s="100"/>
      <c r="G283" s="102" t="s">
        <v>155</v>
      </c>
      <c r="H283" s="136">
        <f>H284</f>
        <v>35000000</v>
      </c>
      <c r="I283" s="136">
        <f>I284</f>
        <v>7456270.4276666669</v>
      </c>
      <c r="J283" s="170"/>
      <c r="K283" s="136">
        <f t="shared" ref="K283:L283" si="50">K284</f>
        <v>14000000</v>
      </c>
      <c r="L283" s="136">
        <f t="shared" si="50"/>
        <v>1500000</v>
      </c>
    </row>
    <row r="284" spans="1:12" ht="15" x14ac:dyDescent="0.25">
      <c r="B284" s="100">
        <v>230101</v>
      </c>
      <c r="C284" s="100"/>
      <c r="D284" s="100"/>
      <c r="E284" s="100"/>
      <c r="F284" s="100"/>
      <c r="G284" s="102" t="s">
        <v>156</v>
      </c>
      <c r="H284" s="136">
        <f t="shared" ref="H284:L284" si="51">SUM(H285:H293)</f>
        <v>35000000</v>
      </c>
      <c r="I284" s="136">
        <f>H284/H282*31955444.69</f>
        <v>7456270.4276666669</v>
      </c>
      <c r="J284" s="168"/>
      <c r="K284" s="136">
        <f t="shared" si="51"/>
        <v>14000000</v>
      </c>
      <c r="L284" s="136">
        <f t="shared" si="51"/>
        <v>1500000</v>
      </c>
    </row>
    <row r="285" spans="1:12" ht="25.5" x14ac:dyDescent="0.2">
      <c r="A285" s="787">
        <v>7456270</v>
      </c>
      <c r="B285" s="103">
        <v>23010112</v>
      </c>
      <c r="C285" s="103">
        <v>71090</v>
      </c>
      <c r="D285" s="103">
        <v>70000010311</v>
      </c>
      <c r="E285" s="103">
        <v>2101</v>
      </c>
      <c r="F285" s="103">
        <v>50610801</v>
      </c>
      <c r="G285" s="104" t="s">
        <v>161</v>
      </c>
      <c r="H285" s="138">
        <v>5000000</v>
      </c>
      <c r="I285" s="232">
        <f>H285/J285*A285</f>
        <v>1065181.4285714284</v>
      </c>
      <c r="J285" s="232">
        <v>35000000</v>
      </c>
      <c r="K285" s="138">
        <v>3000000</v>
      </c>
      <c r="L285" s="136">
        <v>1500000</v>
      </c>
    </row>
    <row r="286" spans="1:12" ht="14.25" x14ac:dyDescent="0.2">
      <c r="A286" s="787">
        <v>7456270</v>
      </c>
      <c r="B286" s="103">
        <v>23010113</v>
      </c>
      <c r="C286" s="103">
        <v>71090</v>
      </c>
      <c r="D286" s="103">
        <v>70000010312</v>
      </c>
      <c r="E286" s="103">
        <v>2101</v>
      </c>
      <c r="F286" s="103">
        <v>50610801</v>
      </c>
      <c r="G286" s="104" t="s">
        <v>162</v>
      </c>
      <c r="H286" s="137">
        <v>2500000</v>
      </c>
      <c r="I286" s="232">
        <f t="shared" ref="I286:I293" si="52">H286/J286*A286</f>
        <v>532590.7142857142</v>
      </c>
      <c r="J286" s="232">
        <v>35000000</v>
      </c>
      <c r="K286" s="137">
        <v>2500000</v>
      </c>
      <c r="L286" s="137"/>
    </row>
    <row r="287" spans="1:12" ht="14.25" x14ac:dyDescent="0.2">
      <c r="A287" s="787">
        <v>7456270</v>
      </c>
      <c r="B287" s="103">
        <v>23010114</v>
      </c>
      <c r="C287" s="103">
        <v>71090</v>
      </c>
      <c r="D287" s="103">
        <v>70000010313</v>
      </c>
      <c r="E287" s="103">
        <v>2101</v>
      </c>
      <c r="F287" s="103">
        <v>50610801</v>
      </c>
      <c r="G287" s="104" t="s">
        <v>163</v>
      </c>
      <c r="H287" s="137">
        <v>1500000</v>
      </c>
      <c r="I287" s="232">
        <f t="shared" si="52"/>
        <v>319554.42857142858</v>
      </c>
      <c r="J287" s="232">
        <v>35000000</v>
      </c>
      <c r="K287" s="137">
        <v>1500000</v>
      </c>
      <c r="L287" s="137"/>
    </row>
    <row r="288" spans="1:12" ht="25.5" customHeight="1" x14ac:dyDescent="0.2">
      <c r="A288" s="787">
        <v>7456270</v>
      </c>
      <c r="B288" s="103">
        <v>23010115</v>
      </c>
      <c r="C288" s="103">
        <v>71090</v>
      </c>
      <c r="D288" s="103">
        <v>70000010314</v>
      </c>
      <c r="E288" s="103">
        <v>2101</v>
      </c>
      <c r="F288" s="103">
        <v>50610801</v>
      </c>
      <c r="G288" s="104" t="s">
        <v>164</v>
      </c>
      <c r="H288" s="137">
        <v>3000000</v>
      </c>
      <c r="I288" s="232">
        <f>H288/J288*A288</f>
        <v>639108.85714285716</v>
      </c>
      <c r="J288" s="232">
        <v>35000000</v>
      </c>
      <c r="K288" s="137">
        <v>3000000</v>
      </c>
      <c r="L288" s="137"/>
    </row>
    <row r="289" spans="1:12" ht="29.25" customHeight="1" x14ac:dyDescent="0.2">
      <c r="A289" s="787">
        <v>7456270</v>
      </c>
      <c r="B289" s="103">
        <v>23010119</v>
      </c>
      <c r="C289" s="103">
        <v>70980</v>
      </c>
      <c r="D289" s="103">
        <v>50000010107</v>
      </c>
      <c r="E289" s="103">
        <v>2101</v>
      </c>
      <c r="F289" s="103">
        <v>50610801</v>
      </c>
      <c r="G289" s="104" t="s">
        <v>168</v>
      </c>
      <c r="H289" s="137">
        <v>7000000</v>
      </c>
      <c r="I289" s="232">
        <f t="shared" si="52"/>
        <v>1491254</v>
      </c>
      <c r="J289" s="232">
        <v>35000000</v>
      </c>
      <c r="K289" s="137"/>
      <c r="L289" s="137"/>
    </row>
    <row r="290" spans="1:12" ht="26.25" customHeight="1" x14ac:dyDescent="0.2">
      <c r="A290" s="787">
        <v>7456270</v>
      </c>
      <c r="B290" s="103">
        <v>23010122</v>
      </c>
      <c r="C290" s="103">
        <v>70760</v>
      </c>
      <c r="D290" s="103">
        <v>40000010104</v>
      </c>
      <c r="E290" s="103">
        <v>2101</v>
      </c>
      <c r="F290" s="103">
        <v>50610801</v>
      </c>
      <c r="G290" s="104" t="s">
        <v>170</v>
      </c>
      <c r="H290" s="137">
        <v>8000000</v>
      </c>
      <c r="I290" s="232">
        <f t="shared" si="52"/>
        <v>1704290.2857142857</v>
      </c>
      <c r="J290" s="232">
        <v>35000000</v>
      </c>
      <c r="K290" s="137"/>
      <c r="L290" s="137"/>
    </row>
    <row r="291" spans="1:12" ht="25.5" x14ac:dyDescent="0.2">
      <c r="A291" s="787">
        <v>7456270</v>
      </c>
      <c r="B291" s="103">
        <v>23010124</v>
      </c>
      <c r="C291" s="103">
        <v>70960</v>
      </c>
      <c r="D291" s="103">
        <v>50000010102</v>
      </c>
      <c r="E291" s="103">
        <v>2101</v>
      </c>
      <c r="F291" s="103">
        <v>50610801</v>
      </c>
      <c r="G291" s="104" t="s">
        <v>172</v>
      </c>
      <c r="H291" s="137">
        <v>3000000</v>
      </c>
      <c r="I291" s="232">
        <f t="shared" si="52"/>
        <v>639108.85714285716</v>
      </c>
      <c r="J291" s="232">
        <v>35000000</v>
      </c>
      <c r="K291" s="137">
        <v>2000000</v>
      </c>
      <c r="L291" s="137"/>
    </row>
    <row r="292" spans="1:12" ht="25.5" x14ac:dyDescent="0.2">
      <c r="A292" s="787">
        <v>7456270</v>
      </c>
      <c r="B292" s="103">
        <v>23010125</v>
      </c>
      <c r="C292" s="103">
        <v>70960</v>
      </c>
      <c r="D292" s="103">
        <v>50000010103</v>
      </c>
      <c r="E292" s="103">
        <v>2101</v>
      </c>
      <c r="F292" s="103">
        <v>50610801</v>
      </c>
      <c r="G292" s="104" t="s">
        <v>173</v>
      </c>
      <c r="H292" s="137">
        <v>2000000</v>
      </c>
      <c r="I292" s="232">
        <f t="shared" si="52"/>
        <v>426072.57142857142</v>
      </c>
      <c r="J292" s="232">
        <v>35000000</v>
      </c>
      <c r="K292" s="137">
        <v>500000</v>
      </c>
      <c r="L292" s="137"/>
    </row>
    <row r="293" spans="1:12" ht="14.25" x14ac:dyDescent="0.2">
      <c r="A293" s="787">
        <v>7456270</v>
      </c>
      <c r="B293" s="103">
        <v>23010130</v>
      </c>
      <c r="C293" s="103">
        <v>70960</v>
      </c>
      <c r="D293" s="103">
        <v>50000010106</v>
      </c>
      <c r="E293" s="103">
        <v>2101</v>
      </c>
      <c r="F293" s="103">
        <v>50610801</v>
      </c>
      <c r="G293" s="104" t="s">
        <v>176</v>
      </c>
      <c r="H293" s="137">
        <v>3000000</v>
      </c>
      <c r="I293" s="232">
        <f t="shared" si="52"/>
        <v>639108.85714285716</v>
      </c>
      <c r="J293" s="232">
        <v>35000000</v>
      </c>
      <c r="K293" s="137">
        <v>1500000</v>
      </c>
      <c r="L293" s="137"/>
    </row>
    <row r="294" spans="1:12" ht="15" x14ac:dyDescent="0.25">
      <c r="B294" s="100">
        <v>2302</v>
      </c>
      <c r="C294" s="100"/>
      <c r="D294" s="100"/>
      <c r="E294" s="100"/>
      <c r="F294" s="100"/>
      <c r="G294" s="114" t="s">
        <v>178</v>
      </c>
      <c r="H294" s="136">
        <f>H295</f>
        <v>45000000</v>
      </c>
      <c r="I294" s="136">
        <f>I295</f>
        <v>9586633.4069999997</v>
      </c>
      <c r="J294" s="170"/>
      <c r="K294" s="136">
        <f t="shared" ref="K294:L294" si="53">K295</f>
        <v>695000000</v>
      </c>
      <c r="L294" s="136">
        <f t="shared" si="53"/>
        <v>0</v>
      </c>
    </row>
    <row r="295" spans="1:12" ht="26.25" x14ac:dyDescent="0.25">
      <c r="B295" s="100">
        <v>230201</v>
      </c>
      <c r="C295" s="100"/>
      <c r="D295" s="100"/>
      <c r="E295" s="100"/>
      <c r="F295" s="100"/>
      <c r="G295" s="114" t="s">
        <v>179</v>
      </c>
      <c r="H295" s="136">
        <f t="shared" ref="H295:L295" si="54">SUM(H296:H296)</f>
        <v>45000000</v>
      </c>
      <c r="I295" s="170">
        <f>H295/150000000*31955444.69</f>
        <v>9586633.4069999997</v>
      </c>
      <c r="J295" s="170"/>
      <c r="K295" s="136">
        <f t="shared" si="54"/>
        <v>695000000</v>
      </c>
      <c r="L295" s="136">
        <f t="shared" si="54"/>
        <v>0</v>
      </c>
    </row>
    <row r="296" spans="1:12" ht="26.25" x14ac:dyDescent="0.25">
      <c r="A296" s="787">
        <v>9586633</v>
      </c>
      <c r="B296" s="103">
        <v>23020101</v>
      </c>
      <c r="C296" s="103">
        <v>71090</v>
      </c>
      <c r="D296" s="103">
        <v>70000010104</v>
      </c>
      <c r="E296" s="103">
        <v>2101</v>
      </c>
      <c r="F296" s="103">
        <v>50610801</v>
      </c>
      <c r="G296" s="110" t="s">
        <v>180</v>
      </c>
      <c r="H296" s="136">
        <v>45000000</v>
      </c>
      <c r="I296" s="170">
        <f>H296/J296*A296</f>
        <v>9586633</v>
      </c>
      <c r="J296" s="170">
        <v>45000000</v>
      </c>
      <c r="K296" s="136">
        <v>695000000</v>
      </c>
      <c r="L296" s="136"/>
    </row>
    <row r="297" spans="1:12" ht="15" x14ac:dyDescent="0.25">
      <c r="B297" s="100">
        <v>2303</v>
      </c>
      <c r="C297" s="100"/>
      <c r="D297" s="100"/>
      <c r="E297" s="100"/>
      <c r="F297" s="100"/>
      <c r="G297" s="102" t="s">
        <v>195</v>
      </c>
      <c r="H297" s="136">
        <f>H298</f>
        <v>68000000</v>
      </c>
      <c r="I297" s="136">
        <f>I298</f>
        <v>14486468.259466667</v>
      </c>
      <c r="J297" s="170"/>
      <c r="K297" s="136">
        <f t="shared" ref="K297:L297" si="55">K298</f>
        <v>40000000</v>
      </c>
      <c r="L297" s="136">
        <f t="shared" si="55"/>
        <v>0</v>
      </c>
    </row>
    <row r="298" spans="1:12" ht="26.25" x14ac:dyDescent="0.25">
      <c r="B298" s="100">
        <v>230301</v>
      </c>
      <c r="C298" s="100"/>
      <c r="D298" s="100"/>
      <c r="E298" s="100"/>
      <c r="F298" s="100"/>
      <c r="G298" s="102" t="s">
        <v>196</v>
      </c>
      <c r="H298" s="136">
        <f t="shared" ref="H298:L298" si="56">SUM(H299:H302)</f>
        <v>68000000</v>
      </c>
      <c r="I298" s="170">
        <f>H298/150000000*31955444.69</f>
        <v>14486468.259466667</v>
      </c>
      <c r="J298" s="170"/>
      <c r="K298" s="136">
        <f t="shared" si="56"/>
        <v>40000000</v>
      </c>
      <c r="L298" s="136">
        <f t="shared" si="56"/>
        <v>0</v>
      </c>
    </row>
    <row r="299" spans="1:12" ht="26.25" x14ac:dyDescent="0.25">
      <c r="A299" s="787">
        <v>14486468</v>
      </c>
      <c r="B299" s="103">
        <v>23030105</v>
      </c>
      <c r="C299" s="103">
        <v>707060</v>
      </c>
      <c r="D299" s="103">
        <v>40000010101</v>
      </c>
      <c r="E299" s="103">
        <v>2101</v>
      </c>
      <c r="F299" s="103">
        <v>50610801</v>
      </c>
      <c r="G299" s="110" t="s">
        <v>201</v>
      </c>
      <c r="H299" s="137"/>
      <c r="I299" s="168">
        <f>H299/J299*A299</f>
        <v>0</v>
      </c>
      <c r="J299" s="168">
        <v>68000000</v>
      </c>
      <c r="K299" s="137">
        <v>20000000</v>
      </c>
      <c r="L299" s="137"/>
    </row>
    <row r="300" spans="1:12" ht="26.25" x14ac:dyDescent="0.25">
      <c r="A300" s="787">
        <v>14486468</v>
      </c>
      <c r="B300" s="103">
        <v>23030106</v>
      </c>
      <c r="C300" s="103">
        <v>70980</v>
      </c>
      <c r="D300" s="103">
        <v>50000010101</v>
      </c>
      <c r="E300" s="103">
        <v>2101</v>
      </c>
      <c r="F300" s="103">
        <v>50610801</v>
      </c>
      <c r="G300" s="110" t="s">
        <v>202</v>
      </c>
      <c r="H300" s="137">
        <v>25000000</v>
      </c>
      <c r="I300" s="168">
        <f>H300/J300*A300-0.3</f>
        <v>5325907.052941177</v>
      </c>
      <c r="J300" s="168">
        <v>68000000</v>
      </c>
      <c r="K300" s="137">
        <v>20000000</v>
      </c>
      <c r="L300" s="137"/>
    </row>
    <row r="301" spans="1:12" ht="26.25" x14ac:dyDescent="0.25">
      <c r="A301" s="787">
        <v>14486468</v>
      </c>
      <c r="B301" s="103">
        <v>23030121</v>
      </c>
      <c r="C301" s="103">
        <v>71090</v>
      </c>
      <c r="D301" s="103">
        <v>70000010201</v>
      </c>
      <c r="E301" s="103">
        <v>2101</v>
      </c>
      <c r="F301" s="103">
        <v>50610801</v>
      </c>
      <c r="G301" s="110" t="s">
        <v>208</v>
      </c>
      <c r="H301" s="137">
        <v>40000000</v>
      </c>
      <c r="I301" s="168">
        <f t="shared" ref="I301:I302" si="57">H301/J301*A301</f>
        <v>8521451.7647058833</v>
      </c>
      <c r="J301" s="168">
        <v>68000000</v>
      </c>
      <c r="K301" s="137"/>
      <c r="L301" s="137"/>
    </row>
    <row r="302" spans="1:12" ht="15.75" customHeight="1" x14ac:dyDescent="0.25">
      <c r="A302" s="787">
        <v>14486468</v>
      </c>
      <c r="B302" s="103">
        <v>23030125</v>
      </c>
      <c r="C302" s="103">
        <v>71090</v>
      </c>
      <c r="D302" s="103">
        <v>70000010315</v>
      </c>
      <c r="E302" s="103">
        <v>2101</v>
      </c>
      <c r="F302" s="103">
        <v>50610801</v>
      </c>
      <c r="G302" s="110" t="s">
        <v>210</v>
      </c>
      <c r="H302" s="137">
        <v>3000000</v>
      </c>
      <c r="I302" s="168">
        <f t="shared" si="57"/>
        <v>639108.8823529412</v>
      </c>
      <c r="J302" s="168">
        <v>68000000</v>
      </c>
      <c r="K302" s="137"/>
      <c r="L302" s="137"/>
    </row>
    <row r="303" spans="1:12" ht="15" x14ac:dyDescent="0.25">
      <c r="B303" s="100">
        <v>2305</v>
      </c>
      <c r="C303" s="100"/>
      <c r="D303" s="100"/>
      <c r="E303" s="100"/>
      <c r="F303" s="100"/>
      <c r="G303" s="102" t="s">
        <v>215</v>
      </c>
      <c r="H303" s="136">
        <f>H304</f>
        <v>2000000</v>
      </c>
      <c r="I303" s="136">
        <f>I304</f>
        <v>426072.5958666667</v>
      </c>
      <c r="J303" s="170"/>
      <c r="K303" s="136">
        <f t="shared" ref="K303:L303" si="58">K304</f>
        <v>3000000</v>
      </c>
      <c r="L303" s="136">
        <f t="shared" si="58"/>
        <v>0</v>
      </c>
    </row>
    <row r="304" spans="1:12" ht="15" x14ac:dyDescent="0.25">
      <c r="B304" s="100">
        <v>230501</v>
      </c>
      <c r="C304" s="100"/>
      <c r="D304" s="100"/>
      <c r="E304" s="100"/>
      <c r="F304" s="100"/>
      <c r="G304" s="102" t="s">
        <v>216</v>
      </c>
      <c r="H304" s="136">
        <f t="shared" ref="H304:L304" si="59">SUM(H305:H305)</f>
        <v>2000000</v>
      </c>
      <c r="I304" s="170">
        <f>H304/150000000*31955444.69</f>
        <v>426072.5958666667</v>
      </c>
      <c r="J304" s="170"/>
      <c r="K304" s="136">
        <f t="shared" si="59"/>
        <v>3000000</v>
      </c>
      <c r="L304" s="136">
        <f t="shared" si="59"/>
        <v>0</v>
      </c>
    </row>
    <row r="305" spans="1:12" ht="15" x14ac:dyDescent="0.2">
      <c r="A305" s="787">
        <v>426073</v>
      </c>
      <c r="B305" s="103">
        <v>23050103</v>
      </c>
      <c r="C305" s="103">
        <v>71090</v>
      </c>
      <c r="D305" s="103">
        <v>70000020102</v>
      </c>
      <c r="E305" s="103">
        <v>2101</v>
      </c>
      <c r="F305" s="103">
        <v>50610801</v>
      </c>
      <c r="G305" s="104" t="s">
        <v>217</v>
      </c>
      <c r="H305" s="139">
        <v>2000000</v>
      </c>
      <c r="I305" s="233">
        <f>H305/J305*A305</f>
        <v>426073</v>
      </c>
      <c r="J305" s="233">
        <v>2000000</v>
      </c>
      <c r="K305" s="139">
        <v>3000000</v>
      </c>
      <c r="L305" s="139"/>
    </row>
    <row r="306" spans="1:12" ht="15" x14ac:dyDescent="0.2">
      <c r="B306" s="20"/>
      <c r="C306" s="925"/>
      <c r="D306" s="925"/>
      <c r="E306" s="925"/>
      <c r="F306" s="925"/>
      <c r="G306" s="925"/>
      <c r="H306" s="925"/>
      <c r="I306" s="925"/>
      <c r="J306" s="925"/>
    </row>
    <row r="307" spans="1:12" x14ac:dyDescent="0.25">
      <c r="B307" s="18"/>
      <c r="C307" s="81"/>
      <c r="D307" s="81"/>
      <c r="E307" s="81"/>
      <c r="F307" s="81"/>
      <c r="G307" s="81"/>
      <c r="H307" s="82"/>
      <c r="I307" s="70"/>
      <c r="J307" s="70"/>
    </row>
    <row r="308" spans="1:12" x14ac:dyDescent="0.25">
      <c r="B308" s="18"/>
      <c r="C308" s="81"/>
      <c r="D308" s="81"/>
      <c r="E308" s="81"/>
      <c r="F308" s="81"/>
      <c r="G308" s="81"/>
      <c r="H308" s="82"/>
      <c r="I308" s="70"/>
      <c r="J308" s="70"/>
    </row>
    <row r="309" spans="1:12" ht="15.75" x14ac:dyDescent="0.25">
      <c r="B309" s="18"/>
      <c r="C309" s="926" t="s">
        <v>222</v>
      </c>
      <c r="D309" s="926"/>
      <c r="E309" s="926"/>
      <c r="F309" s="926"/>
      <c r="G309" s="926"/>
      <c r="H309" s="926"/>
      <c r="I309" s="926"/>
      <c r="J309" s="926"/>
    </row>
    <row r="310" spans="1:12" ht="15.75" x14ac:dyDescent="0.25">
      <c r="B310" s="18"/>
      <c r="C310" s="20"/>
      <c r="D310" s="20"/>
      <c r="E310" s="20"/>
      <c r="F310" s="20"/>
      <c r="G310" s="140" t="s">
        <v>3</v>
      </c>
      <c r="H310" s="141">
        <v>567274373</v>
      </c>
      <c r="I310" s="234">
        <v>567274373</v>
      </c>
      <c r="J310" s="234"/>
      <c r="K310" s="141">
        <f>K235</f>
        <v>183682056</v>
      </c>
      <c r="L310" s="141" t="e">
        <f>L235</f>
        <v>#REF!</v>
      </c>
    </row>
    <row r="311" spans="1:12" ht="15.75" x14ac:dyDescent="0.25">
      <c r="B311" s="18"/>
      <c r="C311" s="20"/>
      <c r="D311" s="20"/>
      <c r="E311" s="20"/>
      <c r="F311" s="20"/>
      <c r="G311" s="140" t="s">
        <v>4</v>
      </c>
      <c r="H311" s="142">
        <f t="shared" ref="H311:L311" si="60">H242</f>
        <v>330000000</v>
      </c>
      <c r="I311" s="880">
        <f t="shared" si="60"/>
        <v>100212799.47</v>
      </c>
      <c r="J311" s="157"/>
      <c r="K311" s="142">
        <f t="shared" si="60"/>
        <v>271900000</v>
      </c>
      <c r="L311" s="142">
        <f t="shared" si="60"/>
        <v>45648000</v>
      </c>
    </row>
    <row r="312" spans="1:12" ht="15.75" x14ac:dyDescent="0.25">
      <c r="B312" s="18"/>
      <c r="C312" s="20"/>
      <c r="D312" s="20"/>
      <c r="E312" s="20"/>
      <c r="F312" s="20"/>
      <c r="G312" s="140" t="s">
        <v>154</v>
      </c>
      <c r="H312" s="142">
        <f>H282</f>
        <v>150000000</v>
      </c>
      <c r="I312" s="880">
        <f>I282</f>
        <v>31955444.690000001</v>
      </c>
      <c r="J312" s="157"/>
      <c r="K312" s="142">
        <f t="shared" ref="K312:L312" si="61">K282</f>
        <v>752000000</v>
      </c>
      <c r="L312" s="142">
        <f t="shared" si="61"/>
        <v>1500000</v>
      </c>
    </row>
    <row r="313" spans="1:12" ht="15.75" x14ac:dyDescent="0.25">
      <c r="B313" s="18"/>
      <c r="C313" s="20"/>
      <c r="D313" s="20"/>
      <c r="E313" s="20"/>
      <c r="F313" s="20"/>
      <c r="G313" s="143" t="s">
        <v>2</v>
      </c>
      <c r="H313" s="144">
        <f>SUM(H310:H312)</f>
        <v>1047274373</v>
      </c>
      <c r="I313" s="235">
        <f t="shared" ref="I313:L313" si="62">SUM(I310:I312)</f>
        <v>699442617.16000009</v>
      </c>
      <c r="J313" s="235"/>
      <c r="K313" s="144">
        <f t="shared" si="62"/>
        <v>1207582056</v>
      </c>
      <c r="L313" s="144" t="e">
        <f t="shared" si="62"/>
        <v>#REF!</v>
      </c>
    </row>
    <row r="314" spans="1:12" ht="15.75" x14ac:dyDescent="0.25">
      <c r="B314" s="18"/>
      <c r="C314" s="20"/>
      <c r="D314" s="20"/>
      <c r="E314" s="20"/>
      <c r="F314" s="20"/>
      <c r="G314" s="143"/>
      <c r="H314" s="144"/>
      <c r="I314" s="235"/>
      <c r="J314" s="235"/>
      <c r="K314" s="144"/>
      <c r="L314" s="144"/>
    </row>
    <row r="315" spans="1:12" ht="15.75" x14ac:dyDescent="0.25">
      <c r="B315" s="18"/>
      <c r="C315" s="20"/>
      <c r="D315" s="20"/>
      <c r="E315" s="20"/>
      <c r="F315" s="20"/>
      <c r="G315" s="143"/>
      <c r="H315" s="144"/>
      <c r="I315" s="235"/>
      <c r="J315" s="235"/>
      <c r="K315" s="144"/>
      <c r="L315" s="144"/>
    </row>
    <row r="316" spans="1:12" ht="23.25" x14ac:dyDescent="0.2">
      <c r="B316" s="943" t="s">
        <v>0</v>
      </c>
      <c r="C316" s="943"/>
      <c r="D316" s="943"/>
      <c r="E316" s="943"/>
      <c r="F316" s="943"/>
      <c r="G316" s="943"/>
      <c r="H316" s="943"/>
      <c r="I316" s="943"/>
      <c r="J316" s="943"/>
      <c r="K316" s="943"/>
      <c r="L316" s="943"/>
    </row>
    <row r="317" spans="1:12" ht="14.25" customHeight="1" x14ac:dyDescent="0.2">
      <c r="C317" s="33"/>
      <c r="G317" s="33"/>
      <c r="H317" s="33"/>
    </row>
    <row r="318" spans="1:12" ht="23.25" x14ac:dyDescent="0.2">
      <c r="B318" s="944" t="s">
        <v>1070</v>
      </c>
      <c r="C318" s="944"/>
      <c r="D318" s="944"/>
      <c r="E318" s="944"/>
      <c r="F318" s="944"/>
      <c r="G318" s="944"/>
      <c r="H318" s="944"/>
      <c r="I318" s="944"/>
      <c r="J318" s="944"/>
      <c r="K318" s="944"/>
      <c r="L318" s="944"/>
    </row>
    <row r="319" spans="1:12" ht="51" x14ac:dyDescent="0.2">
      <c r="B319" s="101" t="s">
        <v>470</v>
      </c>
      <c r="C319" s="101" t="s">
        <v>466</v>
      </c>
      <c r="D319" s="101" t="s">
        <v>500</v>
      </c>
      <c r="E319" s="101" t="s">
        <v>501</v>
      </c>
      <c r="F319" s="101" t="s">
        <v>467</v>
      </c>
      <c r="G319" s="123" t="s">
        <v>455</v>
      </c>
      <c r="H319" s="114" t="s">
        <v>1071</v>
      </c>
      <c r="I319" s="778" t="s">
        <v>1107</v>
      </c>
      <c r="J319" s="114"/>
      <c r="K319" s="101" t="s">
        <v>777</v>
      </c>
      <c r="L319" s="118" t="s">
        <v>790</v>
      </c>
    </row>
    <row r="320" spans="1:12" ht="14.25" x14ac:dyDescent="0.2">
      <c r="B320" s="100">
        <v>1</v>
      </c>
      <c r="C320" s="100"/>
      <c r="D320" s="100"/>
      <c r="E320" s="100"/>
      <c r="F320" s="100"/>
      <c r="G320" s="123" t="s">
        <v>7</v>
      </c>
      <c r="H320" s="130">
        <f>SUM(H321)</f>
        <v>1800000</v>
      </c>
      <c r="I320" s="130">
        <f t="shared" ref="I320:L320" si="63">SUM(I321)</f>
        <v>1800000</v>
      </c>
      <c r="J320" s="130"/>
      <c r="K320" s="130">
        <f t="shared" si="63"/>
        <v>1800000</v>
      </c>
      <c r="L320" s="130">
        <f t="shared" si="63"/>
        <v>315000</v>
      </c>
    </row>
    <row r="321" spans="2:12" ht="14.25" x14ac:dyDescent="0.2">
      <c r="B321" s="100">
        <v>12</v>
      </c>
      <c r="C321" s="100"/>
      <c r="D321" s="100"/>
      <c r="E321" s="100"/>
      <c r="F321" s="100"/>
      <c r="G321" s="102" t="s">
        <v>8</v>
      </c>
      <c r="H321" s="130">
        <f>H322</f>
        <v>1800000</v>
      </c>
      <c r="I321" s="130">
        <f t="shared" ref="I321:L321" si="64">I322</f>
        <v>1800000</v>
      </c>
      <c r="J321" s="130"/>
      <c r="K321" s="130">
        <f t="shared" si="64"/>
        <v>1800000</v>
      </c>
      <c r="L321" s="130">
        <f t="shared" si="64"/>
        <v>315000</v>
      </c>
    </row>
    <row r="322" spans="2:12" ht="14.25" x14ac:dyDescent="0.2">
      <c r="B322" s="123">
        <v>1202</v>
      </c>
      <c r="C322" s="123"/>
      <c r="D322" s="123"/>
      <c r="E322" s="123"/>
      <c r="F322" s="123"/>
      <c r="G322" s="102" t="s">
        <v>13</v>
      </c>
      <c r="H322" s="130">
        <f>SUM(H323)</f>
        <v>1800000</v>
      </c>
      <c r="I322" s="130">
        <f t="shared" ref="I322:L322" si="65">SUM(I323)</f>
        <v>1800000</v>
      </c>
      <c r="J322" s="130"/>
      <c r="K322" s="130">
        <f t="shared" si="65"/>
        <v>1800000</v>
      </c>
      <c r="L322" s="130">
        <f t="shared" si="65"/>
        <v>315000</v>
      </c>
    </row>
    <row r="323" spans="2:12" ht="14.25" x14ac:dyDescent="0.2">
      <c r="B323" s="123">
        <v>120204</v>
      </c>
      <c r="C323" s="123"/>
      <c r="D323" s="123"/>
      <c r="E323" s="123"/>
      <c r="F323" s="123"/>
      <c r="G323" s="102" t="s">
        <v>19</v>
      </c>
      <c r="H323" s="130">
        <f t="shared" ref="H323:L323" si="66">SUM(H324:H324)</f>
        <v>1800000</v>
      </c>
      <c r="I323" s="130">
        <f t="shared" si="66"/>
        <v>1800000</v>
      </c>
      <c r="J323" s="130"/>
      <c r="K323" s="130">
        <f t="shared" si="66"/>
        <v>1800000</v>
      </c>
      <c r="L323" s="130">
        <f t="shared" si="66"/>
        <v>315000</v>
      </c>
    </row>
    <row r="324" spans="2:12" ht="14.25" x14ac:dyDescent="0.2">
      <c r="B324" s="464">
        <v>12020420</v>
      </c>
      <c r="C324" s="464"/>
      <c r="D324" s="464"/>
      <c r="E324" s="464"/>
      <c r="F324" s="464"/>
      <c r="G324" s="104" t="s">
        <v>1072</v>
      </c>
      <c r="H324" s="132">
        <v>1800000</v>
      </c>
      <c r="I324" s="132">
        <v>1800000</v>
      </c>
      <c r="J324" s="132"/>
      <c r="K324" s="132">
        <v>1800000</v>
      </c>
      <c r="L324" s="132">
        <v>315000</v>
      </c>
    </row>
    <row r="325" spans="2:12" ht="14.25" x14ac:dyDescent="0.2">
      <c r="B325" s="464"/>
      <c r="C325" s="464"/>
      <c r="D325" s="464"/>
      <c r="E325" s="464"/>
      <c r="F325" s="464"/>
      <c r="G325" s="104"/>
      <c r="H325" s="472"/>
      <c r="I325" s="472"/>
      <c r="J325" s="472"/>
      <c r="K325" s="472"/>
      <c r="L325" s="472"/>
    </row>
    <row r="326" spans="2:12" ht="14.25" x14ac:dyDescent="0.2">
      <c r="B326" s="100">
        <v>2</v>
      </c>
      <c r="C326" s="100"/>
      <c r="D326" s="100"/>
      <c r="E326" s="100"/>
      <c r="F326" s="100"/>
      <c r="G326" s="101" t="s">
        <v>59</v>
      </c>
      <c r="H326" s="160">
        <f>SUM(H327,H333)</f>
        <v>246733692.84</v>
      </c>
      <c r="I326" s="160">
        <f>SUM(I327,I333)</f>
        <v>95453571.310000002</v>
      </c>
      <c r="J326" s="160"/>
      <c r="K326" s="160">
        <v>169675751</v>
      </c>
      <c r="L326" s="160">
        <f>SUM(L327+L333)</f>
        <v>14873000</v>
      </c>
    </row>
    <row r="327" spans="2:12" ht="14.25" x14ac:dyDescent="0.2">
      <c r="B327" s="100">
        <v>21</v>
      </c>
      <c r="C327" s="100"/>
      <c r="D327" s="100"/>
      <c r="E327" s="100"/>
      <c r="F327" s="100"/>
      <c r="G327" s="102" t="s">
        <v>3</v>
      </c>
      <c r="H327" s="160">
        <f>SUM(H328,H329)</f>
        <v>46733692.840000004</v>
      </c>
      <c r="I327" s="160">
        <f>SUM(I328,I329)</f>
        <v>46733692.840000004</v>
      </c>
      <c r="J327" s="160"/>
      <c r="K327" s="160">
        <f>SUM(K328,K329)</f>
        <v>19675751</v>
      </c>
      <c r="L327" s="160">
        <v>12100000</v>
      </c>
    </row>
    <row r="328" spans="2:12" ht="14.25" x14ac:dyDescent="0.2">
      <c r="B328" s="464">
        <v>21010101</v>
      </c>
      <c r="C328" s="464"/>
      <c r="D328" s="464"/>
      <c r="E328" s="464"/>
      <c r="F328" s="100">
        <v>50610801</v>
      </c>
      <c r="G328" s="104" t="s">
        <v>60</v>
      </c>
      <c r="H328" s="160">
        <v>30529231.84</v>
      </c>
      <c r="I328" s="160">
        <f>H328</f>
        <v>30529231.84</v>
      </c>
      <c r="J328" s="160"/>
      <c r="K328" s="160">
        <v>15490245</v>
      </c>
      <c r="L328" s="160"/>
    </row>
    <row r="329" spans="2:12" ht="25.5" x14ac:dyDescent="0.2">
      <c r="B329" s="100">
        <v>2102</v>
      </c>
      <c r="C329" s="100"/>
      <c r="D329" s="100"/>
      <c r="E329" s="100"/>
      <c r="F329" s="100">
        <v>50610801</v>
      </c>
      <c r="G329" s="102" t="s">
        <v>564</v>
      </c>
      <c r="H329" s="160">
        <f t="shared" ref="H329:L329" si="67">SUM(H330)</f>
        <v>16204461</v>
      </c>
      <c r="I329" s="160">
        <f t="shared" si="67"/>
        <v>16204461</v>
      </c>
      <c r="J329" s="160"/>
      <c r="K329" s="160">
        <f t="shared" si="67"/>
        <v>4185506</v>
      </c>
      <c r="L329" s="160">
        <f t="shared" si="67"/>
        <v>0</v>
      </c>
    </row>
    <row r="330" spans="2:12" ht="14.25" x14ac:dyDescent="0.2">
      <c r="B330" s="100">
        <v>210201</v>
      </c>
      <c r="C330" s="100"/>
      <c r="D330" s="100"/>
      <c r="E330" s="100"/>
      <c r="F330" s="100">
        <v>50610801</v>
      </c>
      <c r="G330" s="102" t="s">
        <v>64</v>
      </c>
      <c r="H330" s="160">
        <f t="shared" ref="H330:K330" si="68">SUM(H331:H332)</f>
        <v>16204461</v>
      </c>
      <c r="I330" s="160">
        <f t="shared" si="68"/>
        <v>16204461</v>
      </c>
      <c r="J330" s="160"/>
      <c r="K330" s="160">
        <f t="shared" si="68"/>
        <v>4185506</v>
      </c>
      <c r="L330" s="160"/>
    </row>
    <row r="331" spans="2:12" ht="14.25" customHeight="1" x14ac:dyDescent="0.2">
      <c r="B331" s="464">
        <v>21020101</v>
      </c>
      <c r="C331" s="464"/>
      <c r="D331" s="464"/>
      <c r="E331" s="464"/>
      <c r="F331" s="100">
        <v>50610801</v>
      </c>
      <c r="G331" s="104" t="s">
        <v>65</v>
      </c>
      <c r="H331" s="160">
        <v>15350100</v>
      </c>
      <c r="I331" s="160">
        <f>H331</f>
        <v>15350100</v>
      </c>
      <c r="J331" s="160"/>
      <c r="K331" s="160">
        <v>3825506</v>
      </c>
      <c r="L331" s="160"/>
    </row>
    <row r="332" spans="2:12" ht="14.25" x14ac:dyDescent="0.2">
      <c r="B332" s="464">
        <v>21020102</v>
      </c>
      <c r="C332" s="464"/>
      <c r="D332" s="464"/>
      <c r="E332" s="464"/>
      <c r="F332" s="100">
        <v>50610801</v>
      </c>
      <c r="G332" s="104" t="s">
        <v>454</v>
      </c>
      <c r="H332" s="160">
        <v>854361</v>
      </c>
      <c r="I332" s="160">
        <f>H332</f>
        <v>854361</v>
      </c>
      <c r="J332" s="160"/>
      <c r="K332" s="160">
        <v>360000</v>
      </c>
      <c r="L332" s="160"/>
    </row>
    <row r="333" spans="2:12" ht="14.25" x14ac:dyDescent="0.2">
      <c r="B333" s="100">
        <v>2202</v>
      </c>
      <c r="C333" s="100"/>
      <c r="D333" s="100"/>
      <c r="E333" s="100"/>
      <c r="F333" s="100"/>
      <c r="G333" s="102" t="s">
        <v>4</v>
      </c>
      <c r="H333" s="160">
        <f>SUM(H334,H338,H344,H349,H356,H359,H362,H366,H368)</f>
        <v>200000000</v>
      </c>
      <c r="I333" s="882">
        <f t="shared" ref="I333:L333" si="69">SUM(I334,I338,I344,I349,I356,I359,I362,I366,I368)</f>
        <v>48719878.469999999</v>
      </c>
      <c r="J333" s="160"/>
      <c r="K333" s="160">
        <f>SUM(K334,K338,K344,K349,K356,K359,K362,K366,K368)</f>
        <v>800000000</v>
      </c>
      <c r="L333" s="160">
        <f t="shared" si="69"/>
        <v>2773000</v>
      </c>
    </row>
    <row r="334" spans="2:12" ht="14.25" x14ac:dyDescent="0.2">
      <c r="B334" s="100">
        <v>220201</v>
      </c>
      <c r="C334" s="100"/>
      <c r="D334" s="100"/>
      <c r="E334" s="100"/>
      <c r="F334" s="100"/>
      <c r="G334" s="102" t="s">
        <v>561</v>
      </c>
      <c r="H334" s="160">
        <f>SUM(H335:H337)</f>
        <v>174800000</v>
      </c>
      <c r="I334" s="160">
        <f>SUM(I335:I337)</f>
        <v>15519878.469999999</v>
      </c>
      <c r="J334" s="160"/>
      <c r="K334" s="160">
        <f>SUM(K335:K337)</f>
        <v>652000000</v>
      </c>
      <c r="L334" s="160">
        <f>SUM(L335:L337)</f>
        <v>2773000</v>
      </c>
    </row>
    <row r="335" spans="2:12" ht="14.25" x14ac:dyDescent="0.2">
      <c r="B335" s="464">
        <v>22020101</v>
      </c>
      <c r="C335" s="464">
        <v>70160</v>
      </c>
      <c r="D335" s="464"/>
      <c r="E335" s="464">
        <v>2101</v>
      </c>
      <c r="F335" s="464">
        <v>50610801</v>
      </c>
      <c r="G335" s="104" t="s">
        <v>77</v>
      </c>
      <c r="H335" s="159">
        <v>24800000</v>
      </c>
      <c r="I335" s="159">
        <f>4800000-280121.53</f>
        <v>4519878.47</v>
      </c>
      <c r="J335" s="159"/>
      <c r="K335" s="159">
        <v>160000000</v>
      </c>
      <c r="L335" s="159">
        <v>920000</v>
      </c>
    </row>
    <row r="336" spans="2:12" ht="14.25" x14ac:dyDescent="0.2">
      <c r="B336" s="464">
        <v>22020102</v>
      </c>
      <c r="C336" s="464">
        <v>70160</v>
      </c>
      <c r="D336" s="464"/>
      <c r="E336" s="464">
        <v>2101</v>
      </c>
      <c r="F336" s="464">
        <v>50610801</v>
      </c>
      <c r="G336" s="104" t="s">
        <v>78</v>
      </c>
      <c r="H336" s="159">
        <v>20000000</v>
      </c>
      <c r="I336" s="159">
        <v>1000000</v>
      </c>
      <c r="J336" s="159"/>
      <c r="K336" s="159">
        <v>12000000</v>
      </c>
      <c r="L336" s="159">
        <v>1853000</v>
      </c>
    </row>
    <row r="337" spans="2:12" ht="25.5" x14ac:dyDescent="0.2">
      <c r="B337" s="464">
        <v>22020104</v>
      </c>
      <c r="C337" s="464">
        <v>70160</v>
      </c>
      <c r="D337" s="464"/>
      <c r="E337" s="464">
        <v>2101</v>
      </c>
      <c r="F337" s="464">
        <v>50610801</v>
      </c>
      <c r="G337" s="104" t="s">
        <v>80</v>
      </c>
      <c r="H337" s="159">
        <v>130000000</v>
      </c>
      <c r="I337" s="159">
        <v>10000000</v>
      </c>
      <c r="J337" s="159"/>
      <c r="K337" s="159">
        <v>480000000</v>
      </c>
      <c r="L337" s="159"/>
    </row>
    <row r="338" spans="2:12" ht="14.25" x14ac:dyDescent="0.2">
      <c r="B338" s="100">
        <v>220202</v>
      </c>
      <c r="C338" s="100"/>
      <c r="D338" s="100"/>
      <c r="E338" s="100"/>
      <c r="F338" s="100"/>
      <c r="G338" s="102" t="s">
        <v>568</v>
      </c>
      <c r="H338" s="160">
        <f>SUM(H339:H343)</f>
        <v>1400000</v>
      </c>
      <c r="I338" s="160">
        <f>SUM(I339:I343)</f>
        <v>1400000</v>
      </c>
      <c r="J338" s="160"/>
      <c r="K338" s="160">
        <f>SUM(K339:K343)</f>
        <v>800000</v>
      </c>
      <c r="L338" s="160">
        <f>SUM(L339:L343)</f>
        <v>0</v>
      </c>
    </row>
    <row r="339" spans="2:12" ht="14.25" x14ac:dyDescent="0.2">
      <c r="B339" s="464">
        <v>22020201</v>
      </c>
      <c r="C339" s="464">
        <v>70133</v>
      </c>
      <c r="D339" s="464">
        <v>700000101</v>
      </c>
      <c r="E339" s="464">
        <v>2101</v>
      </c>
      <c r="F339" s="464">
        <v>50610801</v>
      </c>
      <c r="G339" s="104" t="s">
        <v>82</v>
      </c>
      <c r="H339" s="159">
        <v>1000000</v>
      </c>
      <c r="I339" s="159">
        <v>1000000</v>
      </c>
      <c r="J339" s="159"/>
      <c r="K339" s="159">
        <v>800000</v>
      </c>
      <c r="L339" s="159"/>
    </row>
    <row r="340" spans="2:12" ht="14.25" x14ac:dyDescent="0.2">
      <c r="B340" s="464">
        <v>22020202</v>
      </c>
      <c r="C340" s="464">
        <v>70133</v>
      </c>
      <c r="D340" s="464"/>
      <c r="E340" s="464"/>
      <c r="F340" s="464"/>
      <c r="G340" s="104" t="s">
        <v>83</v>
      </c>
      <c r="H340" s="159">
        <v>200000</v>
      </c>
      <c r="I340" s="159">
        <v>200000</v>
      </c>
      <c r="J340" s="159"/>
      <c r="K340" s="159"/>
      <c r="L340" s="159"/>
    </row>
    <row r="341" spans="2:12" ht="14.25" x14ac:dyDescent="0.2">
      <c r="B341" s="464">
        <v>22020203</v>
      </c>
      <c r="C341" s="464">
        <v>70133</v>
      </c>
      <c r="D341" s="464">
        <v>700000101</v>
      </c>
      <c r="E341" s="464">
        <v>2101</v>
      </c>
      <c r="F341" s="464">
        <v>50610801</v>
      </c>
      <c r="G341" s="104" t="s">
        <v>84</v>
      </c>
      <c r="H341" s="159">
        <v>100000</v>
      </c>
      <c r="I341" s="159">
        <v>100000</v>
      </c>
      <c r="J341" s="159"/>
      <c r="K341" s="159"/>
      <c r="L341" s="159"/>
    </row>
    <row r="342" spans="2:12" ht="25.5" x14ac:dyDescent="0.2">
      <c r="B342" s="464">
        <v>22020204</v>
      </c>
      <c r="C342" s="464">
        <v>70133</v>
      </c>
      <c r="D342" s="464"/>
      <c r="E342" s="464">
        <v>2101</v>
      </c>
      <c r="F342" s="464">
        <v>50610801</v>
      </c>
      <c r="G342" s="104" t="s">
        <v>85</v>
      </c>
      <c r="H342" s="159"/>
      <c r="I342" s="159"/>
      <c r="J342" s="159"/>
      <c r="K342" s="159"/>
      <c r="L342" s="159"/>
    </row>
    <row r="343" spans="2:12" ht="14.25" x14ac:dyDescent="0.2">
      <c r="B343" s="464">
        <v>22020206</v>
      </c>
      <c r="C343" s="464">
        <v>70133</v>
      </c>
      <c r="D343" s="464"/>
      <c r="E343" s="464">
        <v>2101</v>
      </c>
      <c r="F343" s="464">
        <v>50610801</v>
      </c>
      <c r="G343" s="104" t="s">
        <v>579</v>
      </c>
      <c r="H343" s="159">
        <v>100000</v>
      </c>
      <c r="I343" s="159">
        <v>100000</v>
      </c>
      <c r="J343" s="159"/>
      <c r="K343" s="159"/>
      <c r="L343" s="159"/>
    </row>
    <row r="344" spans="2:12" ht="14.25" x14ac:dyDescent="0.2">
      <c r="B344" s="100">
        <v>220203</v>
      </c>
      <c r="C344" s="100"/>
      <c r="D344" s="100"/>
      <c r="E344" s="100"/>
      <c r="F344" s="100"/>
      <c r="G344" s="102" t="s">
        <v>563</v>
      </c>
      <c r="H344" s="160">
        <f>SUM(H345:H348)</f>
        <v>3000000</v>
      </c>
      <c r="I344" s="160">
        <f>SUM(I345:I348)</f>
        <v>3000000</v>
      </c>
      <c r="J344" s="160"/>
      <c r="K344" s="160">
        <f>SUM(K345:K348)</f>
        <v>15500000</v>
      </c>
      <c r="L344" s="160">
        <f>SUM(L345:L348)</f>
        <v>0</v>
      </c>
    </row>
    <row r="345" spans="2:12" ht="16.5" customHeight="1" x14ac:dyDescent="0.2">
      <c r="B345" s="464">
        <v>22020301</v>
      </c>
      <c r="C345" s="464">
        <v>70133</v>
      </c>
      <c r="D345" s="464">
        <v>700000101</v>
      </c>
      <c r="E345" s="464">
        <v>2101</v>
      </c>
      <c r="F345" s="464">
        <v>50610801</v>
      </c>
      <c r="G345" s="104" t="s">
        <v>90</v>
      </c>
      <c r="H345" s="159">
        <v>2500000</v>
      </c>
      <c r="I345" s="159">
        <v>2500000</v>
      </c>
      <c r="J345" s="159"/>
      <c r="K345" s="159">
        <v>15500000</v>
      </c>
      <c r="L345" s="159"/>
    </row>
    <row r="346" spans="2:12" ht="14.25" x14ac:dyDescent="0.2">
      <c r="B346" s="464">
        <v>22020302</v>
      </c>
      <c r="C346" s="464">
        <v>70133</v>
      </c>
      <c r="D346" s="464">
        <v>700000101</v>
      </c>
      <c r="E346" s="464">
        <v>2101</v>
      </c>
      <c r="F346" s="464">
        <v>50610801</v>
      </c>
      <c r="G346" s="104" t="s">
        <v>91</v>
      </c>
      <c r="H346" s="159"/>
      <c r="I346" s="159"/>
      <c r="J346" s="159"/>
      <c r="K346" s="159"/>
      <c r="L346" s="159"/>
    </row>
    <row r="347" spans="2:12" ht="14.25" x14ac:dyDescent="0.2">
      <c r="B347" s="464">
        <v>22020303</v>
      </c>
      <c r="C347" s="464">
        <v>70133</v>
      </c>
      <c r="D347" s="464">
        <v>700000101</v>
      </c>
      <c r="E347" s="464">
        <v>2101</v>
      </c>
      <c r="F347" s="464">
        <v>50610801</v>
      </c>
      <c r="G347" s="104" t="s">
        <v>92</v>
      </c>
      <c r="H347" s="159"/>
      <c r="I347" s="159"/>
      <c r="J347" s="159"/>
      <c r="K347" s="159"/>
      <c r="L347" s="159"/>
    </row>
    <row r="348" spans="2:12" ht="14.25" x14ac:dyDescent="0.2">
      <c r="B348" s="464">
        <v>22020304</v>
      </c>
      <c r="C348" s="464">
        <v>70133</v>
      </c>
      <c r="D348" s="464">
        <v>700000101</v>
      </c>
      <c r="E348" s="464">
        <v>2101</v>
      </c>
      <c r="F348" s="464">
        <v>50610801</v>
      </c>
      <c r="G348" s="104" t="s">
        <v>1073</v>
      </c>
      <c r="H348" s="159">
        <v>500000</v>
      </c>
      <c r="I348" s="159">
        <v>500000</v>
      </c>
      <c r="J348" s="159"/>
      <c r="K348" s="159"/>
      <c r="L348" s="159"/>
    </row>
    <row r="349" spans="2:12" ht="14.25" x14ac:dyDescent="0.2">
      <c r="B349" s="100">
        <v>220204</v>
      </c>
      <c r="C349" s="100"/>
      <c r="D349" s="100"/>
      <c r="E349" s="100"/>
      <c r="F349" s="100"/>
      <c r="G349" s="102" t="s">
        <v>549</v>
      </c>
      <c r="H349" s="160">
        <f>SUM(H350:H355)</f>
        <v>14500000</v>
      </c>
      <c r="I349" s="160">
        <f>SUM(I350:I355)</f>
        <v>22500000</v>
      </c>
      <c r="J349" s="160"/>
      <c r="K349" s="160">
        <f>SUM(K350:K354)</f>
        <v>83500000</v>
      </c>
      <c r="L349" s="160">
        <f>SUM(L350:L354)</f>
        <v>0</v>
      </c>
    </row>
    <row r="350" spans="2:12" ht="25.5" x14ac:dyDescent="0.2">
      <c r="B350" s="464">
        <v>22020401</v>
      </c>
      <c r="C350" s="464">
        <v>70133</v>
      </c>
      <c r="D350" s="464">
        <v>700000101</v>
      </c>
      <c r="E350" s="464">
        <v>2101</v>
      </c>
      <c r="F350" s="464">
        <v>50610801</v>
      </c>
      <c r="G350" s="104" t="s">
        <v>102</v>
      </c>
      <c r="H350" s="159">
        <v>5000000</v>
      </c>
      <c r="I350" s="159">
        <v>5000000</v>
      </c>
      <c r="J350" s="159"/>
      <c r="K350" s="159">
        <v>15500000</v>
      </c>
      <c r="L350" s="159"/>
    </row>
    <row r="351" spans="2:12" ht="14.25" x14ac:dyDescent="0.2">
      <c r="B351" s="464">
        <v>22020402</v>
      </c>
      <c r="C351" s="464">
        <v>70133</v>
      </c>
      <c r="D351" s="464">
        <v>700000101</v>
      </c>
      <c r="E351" s="464">
        <v>2101</v>
      </c>
      <c r="F351" s="464">
        <v>50610801</v>
      </c>
      <c r="G351" s="104" t="s">
        <v>103</v>
      </c>
      <c r="H351" s="159">
        <v>5000000</v>
      </c>
      <c r="I351" s="159">
        <v>5000000</v>
      </c>
      <c r="J351" s="159"/>
      <c r="K351" s="159">
        <v>16000000</v>
      </c>
      <c r="L351" s="159"/>
    </row>
    <row r="352" spans="2:12" ht="25.5" x14ac:dyDescent="0.2">
      <c r="B352" s="464">
        <v>22020403</v>
      </c>
      <c r="C352" s="464">
        <v>70133</v>
      </c>
      <c r="D352" s="464">
        <v>700000101</v>
      </c>
      <c r="E352" s="464">
        <v>2101</v>
      </c>
      <c r="F352" s="464">
        <v>50610801</v>
      </c>
      <c r="G352" s="104" t="s">
        <v>104</v>
      </c>
      <c r="H352" s="159">
        <v>500000</v>
      </c>
      <c r="I352" s="159">
        <v>8500000</v>
      </c>
      <c r="J352" s="159"/>
      <c r="K352" s="159">
        <v>32000000</v>
      </c>
      <c r="L352" s="159"/>
    </row>
    <row r="353" spans="2:12" ht="25.5" x14ac:dyDescent="0.2">
      <c r="B353" s="464">
        <v>22020404</v>
      </c>
      <c r="C353" s="464">
        <v>70133</v>
      </c>
      <c r="D353" s="464">
        <v>700000101</v>
      </c>
      <c r="E353" s="464">
        <v>2101</v>
      </c>
      <c r="F353" s="464">
        <v>50610801</v>
      </c>
      <c r="G353" s="104" t="s">
        <v>105</v>
      </c>
      <c r="H353" s="159">
        <v>2700000</v>
      </c>
      <c r="I353" s="159">
        <v>2700000</v>
      </c>
      <c r="J353" s="159"/>
      <c r="K353" s="159">
        <v>16000000</v>
      </c>
      <c r="L353" s="159"/>
    </row>
    <row r="354" spans="2:12" ht="14.25" x14ac:dyDescent="0.2">
      <c r="B354" s="464">
        <v>22020405</v>
      </c>
      <c r="C354" s="464">
        <v>70133</v>
      </c>
      <c r="D354" s="464">
        <v>700000101</v>
      </c>
      <c r="E354" s="464">
        <v>2101</v>
      </c>
      <c r="F354" s="464">
        <v>50610801</v>
      </c>
      <c r="G354" s="104" t="s">
        <v>106</v>
      </c>
      <c r="H354" s="159">
        <v>1000000</v>
      </c>
      <c r="I354" s="159">
        <v>1000000</v>
      </c>
      <c r="J354" s="159"/>
      <c r="K354" s="159">
        <v>4000000</v>
      </c>
      <c r="L354" s="159"/>
    </row>
    <row r="355" spans="2:12" ht="14.25" x14ac:dyDescent="0.2">
      <c r="B355" s="464">
        <v>22020406</v>
      </c>
      <c r="C355" s="464"/>
      <c r="D355" s="464"/>
      <c r="E355" s="464"/>
      <c r="F355" s="464"/>
      <c r="G355" s="104" t="s">
        <v>107</v>
      </c>
      <c r="H355" s="159">
        <v>300000</v>
      </c>
      <c r="I355" s="159">
        <v>300000</v>
      </c>
      <c r="J355" s="159"/>
      <c r="K355" s="159"/>
      <c r="L355" s="159"/>
    </row>
    <row r="356" spans="2:12" ht="14.25" x14ac:dyDescent="0.2">
      <c r="B356" s="100">
        <v>220205</v>
      </c>
      <c r="C356" s="100"/>
      <c r="D356" s="100"/>
      <c r="E356" s="100"/>
      <c r="F356" s="100"/>
      <c r="G356" s="102" t="s">
        <v>1074</v>
      </c>
      <c r="H356" s="160">
        <f>SUM(H358)</f>
        <v>500000</v>
      </c>
      <c r="I356" s="160">
        <f>SUM(I358)</f>
        <v>500000</v>
      </c>
      <c r="J356" s="160"/>
      <c r="K356" s="160">
        <f>SUM(K357:K357)</f>
        <v>0</v>
      </c>
      <c r="L356" s="160">
        <f>SUM(L357:L357)</f>
        <v>0</v>
      </c>
    </row>
    <row r="357" spans="2:12" ht="14.25" x14ac:dyDescent="0.2">
      <c r="B357" s="464">
        <v>22020501</v>
      </c>
      <c r="C357" s="464">
        <v>70980</v>
      </c>
      <c r="D357" s="464"/>
      <c r="E357" s="464">
        <v>2101</v>
      </c>
      <c r="F357" s="464">
        <v>50610801</v>
      </c>
      <c r="G357" s="104"/>
      <c r="H357" s="159"/>
      <c r="I357" s="159"/>
      <c r="J357" s="159"/>
      <c r="K357" s="159"/>
      <c r="L357" s="159"/>
    </row>
    <row r="358" spans="2:12" ht="14.25" x14ac:dyDescent="0.2">
      <c r="B358" s="464">
        <v>22020605</v>
      </c>
      <c r="C358" s="464">
        <v>70133</v>
      </c>
      <c r="D358" s="464">
        <v>700000101</v>
      </c>
      <c r="E358" s="464">
        <v>2101</v>
      </c>
      <c r="F358" s="464">
        <v>50610801</v>
      </c>
      <c r="G358" s="104" t="s">
        <v>121</v>
      </c>
      <c r="H358" s="159">
        <v>500000</v>
      </c>
      <c r="I358" s="159">
        <v>500000</v>
      </c>
      <c r="J358" s="159"/>
      <c r="K358" s="159"/>
      <c r="L358" s="159"/>
    </row>
    <row r="359" spans="2:12" ht="25.5" x14ac:dyDescent="0.2">
      <c r="B359" s="100">
        <v>220207</v>
      </c>
      <c r="C359" s="100"/>
      <c r="D359" s="100"/>
      <c r="E359" s="100"/>
      <c r="F359" s="100"/>
      <c r="G359" s="102" t="s">
        <v>573</v>
      </c>
      <c r="H359" s="160">
        <f>SUM(H360:H361)</f>
        <v>0</v>
      </c>
      <c r="I359" s="160">
        <f>SUM(I360:I361)</f>
        <v>0</v>
      </c>
      <c r="J359" s="160"/>
      <c r="K359" s="160">
        <f>SUM(K360:K361)</f>
        <v>0</v>
      </c>
      <c r="L359" s="160">
        <f>SUM(L360:L361)</f>
        <v>0</v>
      </c>
    </row>
    <row r="360" spans="2:12" ht="14.25" x14ac:dyDescent="0.2">
      <c r="B360" s="464">
        <v>22020701</v>
      </c>
      <c r="C360" s="464">
        <v>70133</v>
      </c>
      <c r="D360" s="464">
        <v>700000101</v>
      </c>
      <c r="E360" s="464">
        <v>2101</v>
      </c>
      <c r="F360" s="464">
        <v>50610801</v>
      </c>
      <c r="G360" s="104" t="s">
        <v>123</v>
      </c>
      <c r="H360" s="159"/>
      <c r="I360" s="159"/>
      <c r="J360" s="159"/>
      <c r="K360" s="159"/>
      <c r="L360" s="159"/>
    </row>
    <row r="361" spans="2:12" ht="14.25" x14ac:dyDescent="0.2">
      <c r="B361" s="464">
        <v>22020703</v>
      </c>
      <c r="C361" s="464">
        <v>70133</v>
      </c>
      <c r="D361" s="464">
        <v>700000101</v>
      </c>
      <c r="E361" s="464">
        <v>2101</v>
      </c>
      <c r="F361" s="464">
        <v>50610801</v>
      </c>
      <c r="G361" s="104" t="s">
        <v>125</v>
      </c>
      <c r="H361" s="159"/>
      <c r="I361" s="159"/>
      <c r="J361" s="159"/>
      <c r="K361" s="159"/>
      <c r="L361" s="159"/>
    </row>
    <row r="362" spans="2:12" ht="14.25" x14ac:dyDescent="0.2">
      <c r="B362" s="100">
        <v>220208</v>
      </c>
      <c r="C362" s="100"/>
      <c r="D362" s="100"/>
      <c r="E362" s="100"/>
      <c r="F362" s="100"/>
      <c r="G362" s="102" t="s">
        <v>548</v>
      </c>
      <c r="H362" s="160">
        <f>SUM(H363:H365)</f>
        <v>1000000</v>
      </c>
      <c r="I362" s="160">
        <f>SUM(I363:I365)</f>
        <v>1000000</v>
      </c>
      <c r="J362" s="160"/>
      <c r="K362" s="160">
        <f>SUM(K363:K365)</f>
        <v>0</v>
      </c>
      <c r="L362" s="160">
        <f>SUM(L363:L365)</f>
        <v>0</v>
      </c>
    </row>
    <row r="363" spans="2:12" ht="20.25" customHeight="1" x14ac:dyDescent="0.2">
      <c r="B363" s="464">
        <v>22020801</v>
      </c>
      <c r="C363" s="464">
        <v>70133</v>
      </c>
      <c r="D363" s="464">
        <v>700000101</v>
      </c>
      <c r="E363" s="464">
        <v>2101</v>
      </c>
      <c r="F363" s="464">
        <v>50610801</v>
      </c>
      <c r="G363" s="104" t="s">
        <v>130</v>
      </c>
      <c r="H363" s="159">
        <v>500000</v>
      </c>
      <c r="I363" s="159">
        <v>500000</v>
      </c>
      <c r="J363" s="159"/>
      <c r="K363" s="159"/>
      <c r="L363" s="159"/>
    </row>
    <row r="364" spans="2:12" ht="14.25" x14ac:dyDescent="0.2">
      <c r="B364" s="464">
        <v>22020802</v>
      </c>
      <c r="C364" s="464">
        <v>70133</v>
      </c>
      <c r="D364" s="464">
        <v>700000101</v>
      </c>
      <c r="E364" s="464">
        <v>2101</v>
      </c>
      <c r="F364" s="464">
        <v>50610801</v>
      </c>
      <c r="G364" s="104" t="s">
        <v>131</v>
      </c>
      <c r="H364" s="159"/>
      <c r="I364" s="159"/>
      <c r="J364" s="159"/>
      <c r="K364" s="159"/>
      <c r="L364" s="159"/>
    </row>
    <row r="365" spans="2:12" ht="14.25" x14ac:dyDescent="0.2">
      <c r="B365" s="464">
        <v>22020803</v>
      </c>
      <c r="C365" s="464">
        <v>70133</v>
      </c>
      <c r="D365" s="464">
        <v>700000101</v>
      </c>
      <c r="E365" s="464">
        <v>2101</v>
      </c>
      <c r="F365" s="464">
        <v>50610801</v>
      </c>
      <c r="G365" s="104" t="s">
        <v>132</v>
      </c>
      <c r="H365" s="159">
        <v>500000</v>
      </c>
      <c r="I365" s="159">
        <v>500000</v>
      </c>
      <c r="J365" s="159"/>
      <c r="K365" s="159"/>
      <c r="L365" s="159"/>
    </row>
    <row r="366" spans="2:12" ht="14.25" x14ac:dyDescent="0.2">
      <c r="B366" s="100">
        <v>220209</v>
      </c>
      <c r="C366" s="100"/>
      <c r="D366" s="100"/>
      <c r="E366" s="100"/>
      <c r="F366" s="100"/>
      <c r="G366" s="102" t="s">
        <v>550</v>
      </c>
      <c r="H366" s="160">
        <f>SUM(H367:H367)</f>
        <v>0</v>
      </c>
      <c r="I366" s="160">
        <f>SUM(I367:I367)</f>
        <v>0</v>
      </c>
      <c r="J366" s="160"/>
      <c r="K366" s="160">
        <f>SUM(K367:K367)</f>
        <v>0</v>
      </c>
      <c r="L366" s="160">
        <f>SUM(L367:L367)</f>
        <v>0</v>
      </c>
    </row>
    <row r="367" spans="2:12" ht="14.25" x14ac:dyDescent="0.2">
      <c r="B367" s="464">
        <v>22020901</v>
      </c>
      <c r="C367" s="464">
        <v>70133</v>
      </c>
      <c r="D367" s="464">
        <v>700000101</v>
      </c>
      <c r="E367" s="464">
        <v>2101</v>
      </c>
      <c r="F367" s="464">
        <v>50610801</v>
      </c>
      <c r="G367" s="104" t="s">
        <v>135</v>
      </c>
      <c r="H367" s="159"/>
      <c r="I367" s="159"/>
      <c r="J367" s="159"/>
      <c r="K367" s="159"/>
      <c r="L367" s="159"/>
    </row>
    <row r="368" spans="2:12" ht="14.25" x14ac:dyDescent="0.2">
      <c r="B368" s="100">
        <v>220210</v>
      </c>
      <c r="C368" s="100"/>
      <c r="D368" s="100"/>
      <c r="E368" s="100"/>
      <c r="F368" s="100"/>
      <c r="G368" s="102" t="s">
        <v>137</v>
      </c>
      <c r="H368" s="160">
        <f>SUM(H369:H378)</f>
        <v>4800000</v>
      </c>
      <c r="I368" s="160">
        <f>SUM(I369:I378)</f>
        <v>4800000</v>
      </c>
      <c r="J368" s="160"/>
      <c r="K368" s="160">
        <f>SUM(K369:K378)</f>
        <v>48200000</v>
      </c>
      <c r="L368" s="160">
        <f>SUM(L369:L378)</f>
        <v>0</v>
      </c>
    </row>
    <row r="369" spans="2:12" ht="14.25" x14ac:dyDescent="0.2">
      <c r="B369" s="464">
        <v>22021001</v>
      </c>
      <c r="C369" s="464">
        <v>70133</v>
      </c>
      <c r="D369" s="464">
        <v>700000101</v>
      </c>
      <c r="E369" s="464">
        <v>2101</v>
      </c>
      <c r="F369" s="464">
        <v>50610801</v>
      </c>
      <c r="G369" s="104" t="s">
        <v>138</v>
      </c>
      <c r="H369" s="159">
        <v>1000000</v>
      </c>
      <c r="I369" s="159">
        <v>1000000</v>
      </c>
      <c r="J369" s="159"/>
      <c r="K369" s="159"/>
      <c r="L369" s="159"/>
    </row>
    <row r="370" spans="2:12" ht="14.25" x14ac:dyDescent="0.2">
      <c r="B370" s="464">
        <v>22021002</v>
      </c>
      <c r="C370" s="464"/>
      <c r="D370" s="464">
        <v>700000101</v>
      </c>
      <c r="E370" s="464">
        <v>2101</v>
      </c>
      <c r="F370" s="464">
        <v>50610801</v>
      </c>
      <c r="G370" s="104" t="s">
        <v>139</v>
      </c>
      <c r="H370" s="159">
        <v>250000</v>
      </c>
      <c r="I370" s="159">
        <v>250000</v>
      </c>
      <c r="J370" s="159"/>
      <c r="K370" s="159"/>
      <c r="L370" s="159"/>
    </row>
    <row r="371" spans="2:12" ht="14.25" x14ac:dyDescent="0.2">
      <c r="B371" s="464">
        <v>22021003</v>
      </c>
      <c r="C371" s="464">
        <v>70133</v>
      </c>
      <c r="D371" s="464">
        <v>700000101</v>
      </c>
      <c r="E371" s="464">
        <v>2101</v>
      </c>
      <c r="F371" s="464">
        <v>50610801</v>
      </c>
      <c r="G371" s="104" t="s">
        <v>140</v>
      </c>
      <c r="H371" s="159">
        <v>200000</v>
      </c>
      <c r="I371" s="159">
        <v>200000</v>
      </c>
      <c r="J371" s="159"/>
      <c r="K371" s="159"/>
      <c r="L371" s="159"/>
    </row>
    <row r="372" spans="2:12" ht="14.25" x14ac:dyDescent="0.2">
      <c r="B372" s="464"/>
      <c r="C372" s="464"/>
      <c r="D372" s="464"/>
      <c r="E372" s="464"/>
      <c r="F372" s="464"/>
      <c r="G372" s="104" t="s">
        <v>142</v>
      </c>
      <c r="H372" s="159">
        <v>100000</v>
      </c>
      <c r="I372" s="159">
        <v>100000</v>
      </c>
      <c r="J372" s="159"/>
      <c r="K372" s="159"/>
      <c r="L372" s="159"/>
    </row>
    <row r="373" spans="2:12" ht="14.25" x14ac:dyDescent="0.2">
      <c r="B373" s="464">
        <v>22021007</v>
      </c>
      <c r="C373" s="464">
        <v>70133</v>
      </c>
      <c r="D373" s="464">
        <v>700000101</v>
      </c>
      <c r="E373" s="464">
        <v>2101</v>
      </c>
      <c r="F373" s="464">
        <v>50610801</v>
      </c>
      <c r="G373" s="104" t="s">
        <v>143</v>
      </c>
      <c r="H373" s="159">
        <v>2000000</v>
      </c>
      <c r="I373" s="159">
        <v>2000000</v>
      </c>
      <c r="J373" s="159"/>
      <c r="K373" s="159">
        <v>32000000</v>
      </c>
      <c r="L373" s="159"/>
    </row>
    <row r="374" spans="2:12" ht="25.5" x14ac:dyDescent="0.2">
      <c r="B374" s="464">
        <v>22021014</v>
      </c>
      <c r="C374" s="464">
        <v>70132</v>
      </c>
      <c r="D374" s="464"/>
      <c r="E374" s="464">
        <v>2101</v>
      </c>
      <c r="F374" s="464">
        <v>50610801</v>
      </c>
      <c r="G374" s="104" t="s">
        <v>570</v>
      </c>
      <c r="H374" s="159"/>
      <c r="I374" s="159"/>
      <c r="J374" s="159"/>
      <c r="K374" s="159">
        <v>200000</v>
      </c>
      <c r="L374" s="159"/>
    </row>
    <row r="375" spans="2:12" ht="14.25" x14ac:dyDescent="0.2">
      <c r="B375" s="464">
        <v>22021021</v>
      </c>
      <c r="C375" s="464">
        <v>70133</v>
      </c>
      <c r="D375" s="464"/>
      <c r="E375" s="464">
        <v>2101</v>
      </c>
      <c r="F375" s="464">
        <v>50610801</v>
      </c>
      <c r="G375" s="104" t="s">
        <v>149</v>
      </c>
      <c r="H375" s="159"/>
      <c r="I375" s="159"/>
      <c r="J375" s="159"/>
      <c r="K375" s="159"/>
      <c r="L375" s="159"/>
    </row>
    <row r="376" spans="2:12" ht="14.25" x14ac:dyDescent="0.2">
      <c r="B376" s="464">
        <v>22021033</v>
      </c>
      <c r="C376" s="464">
        <v>70133</v>
      </c>
      <c r="D376" s="464"/>
      <c r="E376" s="464">
        <v>2101</v>
      </c>
      <c r="F376" s="464">
        <v>50610801</v>
      </c>
      <c r="G376" s="104" t="s">
        <v>574</v>
      </c>
      <c r="H376" s="159">
        <v>500000</v>
      </c>
      <c r="I376" s="159">
        <v>500000</v>
      </c>
      <c r="J376" s="159"/>
      <c r="K376" s="159">
        <v>6400000</v>
      </c>
      <c r="L376" s="159"/>
    </row>
    <row r="377" spans="2:12" ht="14.25" x14ac:dyDescent="0.2">
      <c r="B377" s="464">
        <v>22021034</v>
      </c>
      <c r="C377" s="464">
        <v>70133</v>
      </c>
      <c r="D377" s="464"/>
      <c r="E377" s="464">
        <v>2101</v>
      </c>
      <c r="F377" s="464">
        <v>50610801</v>
      </c>
      <c r="G377" s="104" t="s">
        <v>575</v>
      </c>
      <c r="H377" s="159">
        <v>250000</v>
      </c>
      <c r="I377" s="159">
        <v>250000</v>
      </c>
      <c r="J377" s="159"/>
      <c r="K377" s="159">
        <v>8000000</v>
      </c>
      <c r="L377" s="159"/>
    </row>
    <row r="378" spans="2:12" ht="14.25" x14ac:dyDescent="0.2">
      <c r="B378" s="464">
        <v>22021038</v>
      </c>
      <c r="C378" s="464">
        <v>70133</v>
      </c>
      <c r="D378" s="464"/>
      <c r="E378" s="464">
        <v>2101</v>
      </c>
      <c r="F378" s="464">
        <v>50610801</v>
      </c>
      <c r="G378" s="104" t="s">
        <v>587</v>
      </c>
      <c r="H378" s="159">
        <v>500000</v>
      </c>
      <c r="I378" s="159">
        <v>500000</v>
      </c>
      <c r="J378" s="159"/>
      <c r="K378" s="159">
        <v>1600000</v>
      </c>
      <c r="L378" s="159"/>
    </row>
    <row r="379" spans="2:12" ht="14.25" x14ac:dyDescent="0.2">
      <c r="B379" s="464"/>
      <c r="C379" s="464"/>
      <c r="D379" s="464"/>
      <c r="E379" s="464"/>
      <c r="F379" s="464"/>
      <c r="G379" s="104"/>
      <c r="H379" s="154"/>
      <c r="I379" s="154"/>
      <c r="J379" s="154"/>
      <c r="K379" s="154"/>
      <c r="L379" s="154"/>
    </row>
    <row r="380" spans="2:12" ht="14.25" x14ac:dyDescent="0.2">
      <c r="B380" s="464"/>
      <c r="C380" s="464"/>
      <c r="D380" s="464"/>
      <c r="E380" s="464"/>
      <c r="F380" s="464"/>
      <c r="G380" s="104"/>
      <c r="H380" s="154"/>
      <c r="I380" s="154"/>
      <c r="J380" s="154"/>
      <c r="K380" s="154"/>
      <c r="L380" s="154"/>
    </row>
    <row r="381" spans="2:12" ht="14.25" x14ac:dyDescent="0.2">
      <c r="B381" s="119"/>
      <c r="C381" s="119"/>
      <c r="D381" s="119"/>
      <c r="E381" s="119"/>
      <c r="F381" s="119"/>
      <c r="G381" s="119" t="s">
        <v>506</v>
      </c>
      <c r="H381" s="119"/>
      <c r="I381" s="119"/>
      <c r="J381" s="119"/>
      <c r="K381" s="119"/>
      <c r="L381" s="119"/>
    </row>
    <row r="382" spans="2:12" ht="14.25" x14ac:dyDescent="0.2">
      <c r="B382" s="119"/>
      <c r="C382" s="119"/>
      <c r="D382" s="119"/>
      <c r="E382" s="119"/>
      <c r="F382" s="119"/>
      <c r="G382" s="120"/>
      <c r="H382" s="121"/>
      <c r="I382" s="121"/>
      <c r="J382" s="121"/>
      <c r="K382" s="121"/>
      <c r="L382" s="122"/>
    </row>
    <row r="383" spans="2:12" ht="14.25" x14ac:dyDescent="0.2">
      <c r="B383" s="119"/>
      <c r="C383" s="119"/>
      <c r="D383" s="119"/>
      <c r="E383" s="119"/>
      <c r="F383" s="119"/>
      <c r="G383" s="120" t="s">
        <v>471</v>
      </c>
      <c r="H383" s="124">
        <f>SUM(H327)</f>
        <v>46733692.840000004</v>
      </c>
      <c r="I383" s="124">
        <f>SUM(I327)</f>
        <v>46733692.840000004</v>
      </c>
      <c r="J383" s="124"/>
      <c r="K383" s="124">
        <f>SUM(I383:J383)</f>
        <v>46733692.840000004</v>
      </c>
      <c r="L383" s="124">
        <f>SUM(K383:K383)</f>
        <v>46733692.840000004</v>
      </c>
    </row>
    <row r="384" spans="2:12" ht="14.25" x14ac:dyDescent="0.2">
      <c r="B384" s="119"/>
      <c r="C384" s="119"/>
      <c r="D384" s="119"/>
      <c r="E384" s="119"/>
      <c r="F384" s="119"/>
      <c r="G384" s="120" t="s">
        <v>472</v>
      </c>
      <c r="H384" s="124">
        <f>H333</f>
        <v>200000000</v>
      </c>
      <c r="I384" s="883">
        <f>I333</f>
        <v>48719878.469999999</v>
      </c>
      <c r="J384" s="124"/>
      <c r="K384" s="124">
        <f>SUM(I384:J384)</f>
        <v>48719878.469999999</v>
      </c>
      <c r="L384" s="124">
        <f>SUM(K384:K384)</f>
        <v>48719878.469999999</v>
      </c>
    </row>
    <row r="385" spans="2:12" ht="14.25" x14ac:dyDescent="0.2">
      <c r="B385" s="119"/>
      <c r="C385" s="119"/>
      <c r="D385" s="119"/>
      <c r="E385" s="119"/>
      <c r="F385" s="119"/>
      <c r="G385" s="120"/>
      <c r="H385" s="124"/>
      <c r="I385" s="124"/>
      <c r="J385" s="124"/>
      <c r="K385" s="124"/>
      <c r="L385" s="124"/>
    </row>
    <row r="386" spans="2:12" ht="14.25" x14ac:dyDescent="0.2">
      <c r="B386" s="119"/>
      <c r="C386" s="119"/>
      <c r="D386" s="119"/>
      <c r="E386" s="119"/>
      <c r="F386" s="119"/>
      <c r="G386" s="120" t="s">
        <v>2</v>
      </c>
      <c r="H386" s="124">
        <f t="shared" ref="H386:L386" si="70">SUM(H383:H385)</f>
        <v>246733692.84</v>
      </c>
      <c r="I386" s="124">
        <f t="shared" si="70"/>
        <v>95453571.310000002</v>
      </c>
      <c r="J386" s="124"/>
      <c r="K386" s="124">
        <f t="shared" si="70"/>
        <v>95453571.310000002</v>
      </c>
      <c r="L386" s="124">
        <f t="shared" si="70"/>
        <v>95453571.310000002</v>
      </c>
    </row>
    <row r="387" spans="2:12" x14ac:dyDescent="0.2">
      <c r="B387" s="18"/>
      <c r="C387" s="466"/>
      <c r="D387" s="53"/>
      <c r="E387" s="53"/>
      <c r="F387" s="53"/>
      <c r="G387" s="473"/>
      <c r="H387" s="48"/>
      <c r="I387" s="474"/>
      <c r="J387" s="474"/>
    </row>
    <row r="388" spans="2:12" x14ac:dyDescent="0.25">
      <c r="B388" s="18"/>
      <c r="C388" s="20"/>
      <c r="D388" s="18"/>
      <c r="E388" s="18"/>
      <c r="F388" s="18"/>
      <c r="G388" s="20"/>
      <c r="H388" s="37"/>
      <c r="I388" s="18"/>
      <c r="J388" s="18"/>
    </row>
    <row r="389" spans="2:12" ht="26.25" x14ac:dyDescent="0.4">
      <c r="B389" s="928" t="s">
        <v>0</v>
      </c>
      <c r="C389" s="928"/>
      <c r="D389" s="928"/>
      <c r="E389" s="928"/>
      <c r="F389" s="928"/>
      <c r="G389" s="928"/>
      <c r="H389" s="928"/>
      <c r="I389" s="928"/>
      <c r="J389" s="928"/>
      <c r="K389" s="928"/>
      <c r="L389" s="928"/>
    </row>
    <row r="390" spans="2:12" ht="21" x14ac:dyDescent="0.35">
      <c r="B390" s="927" t="s">
        <v>515</v>
      </c>
      <c r="C390" s="927"/>
      <c r="D390" s="927"/>
      <c r="E390" s="927"/>
      <c r="F390" s="927"/>
      <c r="G390" s="927"/>
      <c r="H390" s="927"/>
      <c r="I390" s="927"/>
      <c r="J390" s="927"/>
      <c r="K390" s="927"/>
      <c r="L390" s="927"/>
    </row>
    <row r="391" spans="2:12" ht="17.25" x14ac:dyDescent="0.3">
      <c r="B391" s="765"/>
      <c r="C391" s="765"/>
      <c r="D391" s="352"/>
      <c r="E391" s="352"/>
      <c r="F391" s="352"/>
      <c r="G391" s="765"/>
      <c r="H391" s="766"/>
      <c r="I391" s="352"/>
      <c r="J391" s="352"/>
      <c r="K391" s="176"/>
      <c r="L391" s="176"/>
    </row>
    <row r="392" spans="2:12" ht="38.25" x14ac:dyDescent="0.2">
      <c r="B392" s="329" t="s">
        <v>470</v>
      </c>
      <c r="C392" s="329" t="s">
        <v>571</v>
      </c>
      <c r="D392" s="329" t="s">
        <v>500</v>
      </c>
      <c r="E392" s="329" t="s">
        <v>501</v>
      </c>
      <c r="F392" s="329" t="s">
        <v>467</v>
      </c>
      <c r="G392" s="331" t="s">
        <v>455</v>
      </c>
      <c r="H392" s="353" t="s">
        <v>797</v>
      </c>
      <c r="I392" s="778" t="s">
        <v>1107</v>
      </c>
      <c r="J392" s="353"/>
      <c r="K392" s="354" t="s">
        <v>790</v>
      </c>
      <c r="L392" s="767" t="s">
        <v>789</v>
      </c>
    </row>
    <row r="393" spans="2:12" ht="14.25" x14ac:dyDescent="0.2">
      <c r="B393" s="294">
        <v>12</v>
      </c>
      <c r="C393" s="294"/>
      <c r="D393" s="294"/>
      <c r="E393" s="294"/>
      <c r="F393" s="294"/>
      <c r="G393" s="295" t="s">
        <v>8</v>
      </c>
      <c r="H393" s="304">
        <f>H394</f>
        <v>8000000</v>
      </c>
      <c r="I393" s="304">
        <f t="shared" ref="I393:L393" si="71">I394</f>
        <v>8000000</v>
      </c>
      <c r="J393" s="304"/>
      <c r="K393" s="304">
        <f t="shared" si="71"/>
        <v>8000000</v>
      </c>
      <c r="L393" s="304">
        <f t="shared" si="71"/>
        <v>4940000</v>
      </c>
    </row>
    <row r="394" spans="2:12" ht="14.25" x14ac:dyDescent="0.2">
      <c r="B394" s="317">
        <v>1202</v>
      </c>
      <c r="C394" s="317"/>
      <c r="D394" s="317"/>
      <c r="E394" s="317"/>
      <c r="F394" s="317"/>
      <c r="G394" s="295" t="s">
        <v>13</v>
      </c>
      <c r="H394" s="304">
        <f>SUM(H395)</f>
        <v>8000000</v>
      </c>
      <c r="I394" s="304">
        <f t="shared" ref="I394:L394" si="72">SUM(I395)</f>
        <v>8000000</v>
      </c>
      <c r="J394" s="304"/>
      <c r="K394" s="304">
        <f t="shared" si="72"/>
        <v>8000000</v>
      </c>
      <c r="L394" s="304">
        <f t="shared" si="72"/>
        <v>4940000</v>
      </c>
    </row>
    <row r="395" spans="2:12" ht="14.25" x14ac:dyDescent="0.2">
      <c r="B395" s="317">
        <v>120201</v>
      </c>
      <c r="C395" s="317"/>
      <c r="D395" s="317"/>
      <c r="E395" s="317"/>
      <c r="F395" s="317"/>
      <c r="G395" s="295" t="s">
        <v>14</v>
      </c>
      <c r="H395" s="304">
        <f t="shared" ref="H395:L395" si="73">SUM(H396:H396)</f>
        <v>8000000</v>
      </c>
      <c r="I395" s="304">
        <f t="shared" si="73"/>
        <v>8000000</v>
      </c>
      <c r="J395" s="304"/>
      <c r="K395" s="304">
        <f t="shared" si="73"/>
        <v>8000000</v>
      </c>
      <c r="L395" s="304">
        <f t="shared" si="73"/>
        <v>4940000</v>
      </c>
    </row>
    <row r="396" spans="2:12" ht="14.25" x14ac:dyDescent="0.2">
      <c r="B396" s="764">
        <v>12020134</v>
      </c>
      <c r="C396" s="764">
        <v>120201</v>
      </c>
      <c r="D396" s="764"/>
      <c r="E396" s="764"/>
      <c r="F396" s="764">
        <v>50610801</v>
      </c>
      <c r="G396" s="213" t="s">
        <v>629</v>
      </c>
      <c r="H396" s="304">
        <v>8000000</v>
      </c>
      <c r="I396" s="304">
        <v>8000000</v>
      </c>
      <c r="J396" s="304"/>
      <c r="K396" s="304">
        <v>8000000</v>
      </c>
      <c r="L396" s="304">
        <v>4940000</v>
      </c>
    </row>
    <row r="397" spans="2:12" ht="14.25" x14ac:dyDescent="0.2">
      <c r="B397" s="294">
        <v>2</v>
      </c>
      <c r="C397" s="294"/>
      <c r="D397" s="294"/>
      <c r="E397" s="294"/>
      <c r="F397" s="294"/>
      <c r="G397" s="763" t="s">
        <v>59</v>
      </c>
      <c r="H397" s="304">
        <f>SUM(H398,H405,H449)</f>
        <v>3514992736</v>
      </c>
      <c r="I397" s="304">
        <f>SUM(I398,I405,I449)</f>
        <v>1133146790.98</v>
      </c>
      <c r="J397" s="304"/>
      <c r="K397" s="304" t="e">
        <f>SUM(K398,#REF!,#REF!)</f>
        <v>#REF!</v>
      </c>
      <c r="L397" s="304">
        <f>SUM(L398,L405,L449)</f>
        <v>2530116122.3499999</v>
      </c>
    </row>
    <row r="398" spans="2:12" ht="14.25" x14ac:dyDescent="0.2">
      <c r="B398" s="294">
        <v>21</v>
      </c>
      <c r="C398" s="294"/>
      <c r="D398" s="294"/>
      <c r="E398" s="294"/>
      <c r="F398" s="294"/>
      <c r="G398" s="295" t="s">
        <v>3</v>
      </c>
      <c r="H398" s="304">
        <f>SUM(H399,H402)</f>
        <v>559992736</v>
      </c>
      <c r="I398" s="304">
        <f t="shared" ref="I398:L398" si="74">SUM(I399,I401)</f>
        <v>559992736</v>
      </c>
      <c r="J398" s="304"/>
      <c r="K398" s="304">
        <f t="shared" si="74"/>
        <v>286854352</v>
      </c>
      <c r="L398" s="304">
        <f t="shared" si="74"/>
        <v>166932052</v>
      </c>
    </row>
    <row r="399" spans="2:12" ht="14.25" x14ac:dyDescent="0.2">
      <c r="B399" s="764">
        <v>21010101</v>
      </c>
      <c r="C399" s="764">
        <v>70980</v>
      </c>
      <c r="D399" s="764"/>
      <c r="E399" s="764">
        <v>2101</v>
      </c>
      <c r="F399" s="764">
        <v>50610801</v>
      </c>
      <c r="G399" s="213" t="s">
        <v>60</v>
      </c>
      <c r="H399" s="304">
        <f>'SOCIAL SECTOR PERSONNEL COST'!H235</f>
        <v>538323499</v>
      </c>
      <c r="I399" s="304">
        <v>538323499</v>
      </c>
      <c r="J399" s="304"/>
      <c r="K399" s="304">
        <v>286854352</v>
      </c>
      <c r="L399" s="304">
        <v>166932052</v>
      </c>
    </row>
    <row r="400" spans="2:12" ht="14.25" x14ac:dyDescent="0.2">
      <c r="B400" s="764">
        <v>21010102</v>
      </c>
      <c r="C400" s="764"/>
      <c r="D400" s="764"/>
      <c r="E400" s="764"/>
      <c r="F400" s="764"/>
      <c r="G400" s="213" t="s">
        <v>61</v>
      </c>
      <c r="H400" s="297"/>
      <c r="I400" s="297"/>
      <c r="J400" s="297"/>
      <c r="K400" s="768"/>
      <c r="L400" s="297"/>
    </row>
    <row r="401" spans="2:12" ht="25.5" x14ac:dyDescent="0.2">
      <c r="B401" s="294">
        <v>2102</v>
      </c>
      <c r="C401" s="294"/>
      <c r="D401" s="294"/>
      <c r="E401" s="294"/>
      <c r="F401" s="294"/>
      <c r="G401" s="295" t="s">
        <v>564</v>
      </c>
      <c r="H401" s="304">
        <f>SUM(H402)</f>
        <v>21669237</v>
      </c>
      <c r="I401" s="304">
        <f t="shared" ref="I401:L401" si="75">SUM(I402)</f>
        <v>21669237</v>
      </c>
      <c r="J401" s="304"/>
      <c r="K401" s="769">
        <f t="shared" si="75"/>
        <v>0</v>
      </c>
      <c r="L401" s="304">
        <f t="shared" si="75"/>
        <v>0</v>
      </c>
    </row>
    <row r="402" spans="2:12" ht="14.25" x14ac:dyDescent="0.2">
      <c r="B402" s="294">
        <v>210201</v>
      </c>
      <c r="C402" s="294"/>
      <c r="D402" s="294"/>
      <c r="E402" s="294"/>
      <c r="F402" s="294"/>
      <c r="G402" s="295" t="s">
        <v>64</v>
      </c>
      <c r="H402" s="304">
        <f t="shared" ref="H402:L402" si="76">SUM(H403:H404)</f>
        <v>21669237</v>
      </c>
      <c r="I402" s="304">
        <f t="shared" si="76"/>
        <v>21669237</v>
      </c>
      <c r="J402" s="304"/>
      <c r="K402" s="769">
        <f t="shared" si="76"/>
        <v>0</v>
      </c>
      <c r="L402" s="304">
        <f t="shared" si="76"/>
        <v>0</v>
      </c>
    </row>
    <row r="403" spans="2:12" ht="14.25" x14ac:dyDescent="0.2">
      <c r="B403" s="764">
        <v>21020101</v>
      </c>
      <c r="C403" s="764">
        <v>70980</v>
      </c>
      <c r="D403" s="764"/>
      <c r="E403" s="764">
        <v>2101</v>
      </c>
      <c r="F403" s="764">
        <v>50610801</v>
      </c>
      <c r="G403" s="213" t="s">
        <v>65</v>
      </c>
      <c r="H403" s="304">
        <f>'SOCIAL SECTOR PERSONNEL COST'!J235</f>
        <v>7914876</v>
      </c>
      <c r="I403" s="304">
        <f>H403</f>
        <v>7914876</v>
      </c>
      <c r="J403" s="304"/>
      <c r="K403" s="769"/>
      <c r="L403" s="304"/>
    </row>
    <row r="404" spans="2:12" ht="14.25" x14ac:dyDescent="0.2">
      <c r="B404" s="764">
        <v>21020102</v>
      </c>
      <c r="C404" s="764">
        <v>70980</v>
      </c>
      <c r="D404" s="764"/>
      <c r="E404" s="764">
        <v>2101</v>
      </c>
      <c r="F404" s="764">
        <v>50610801</v>
      </c>
      <c r="G404" s="213" t="s">
        <v>454</v>
      </c>
      <c r="H404" s="304">
        <f>'SOCIAL SECTOR PERSONNEL COST'!I235</f>
        <v>13754361</v>
      </c>
      <c r="I404" s="304">
        <f>H404</f>
        <v>13754361</v>
      </c>
      <c r="J404" s="304"/>
      <c r="K404" s="769"/>
      <c r="L404" s="304"/>
    </row>
    <row r="405" spans="2:12" ht="19.5" customHeight="1" x14ac:dyDescent="0.2">
      <c r="B405" s="294">
        <v>2202</v>
      </c>
      <c r="C405" s="294"/>
      <c r="D405" s="294"/>
      <c r="E405" s="294"/>
      <c r="F405" s="294"/>
      <c r="G405" s="295" t="s">
        <v>4</v>
      </c>
      <c r="H405" s="304">
        <f>SUM(H406,H409,H411,H417,H422,H424,H428,H430,H432,H445)</f>
        <v>955000000</v>
      </c>
      <c r="I405" s="372">
        <f>SUM(I406,I409,I411,I417,I422,I424,I428,I430,I432,I445)</f>
        <v>352129258.94</v>
      </c>
      <c r="J405" s="304"/>
      <c r="K405" s="291"/>
      <c r="L405" s="304">
        <f>SUM(L406,L409,L411,L417,L422,L424,L428,L430,L432,L445)</f>
        <v>161687000</v>
      </c>
    </row>
    <row r="406" spans="2:12" ht="21" customHeight="1" x14ac:dyDescent="0.2">
      <c r="B406" s="294">
        <v>220201</v>
      </c>
      <c r="C406" s="294"/>
      <c r="D406" s="294"/>
      <c r="E406" s="294"/>
      <c r="F406" s="294"/>
      <c r="G406" s="295" t="s">
        <v>561</v>
      </c>
      <c r="H406" s="304">
        <f t="shared" ref="H406:L406" si="77">SUM(H407:H408)</f>
        <v>66000000</v>
      </c>
      <c r="I406" s="304">
        <f t="shared" si="77"/>
        <v>6000000</v>
      </c>
      <c r="J406" s="304"/>
      <c r="K406" s="291">
        <f>SUM(K407:K408)</f>
        <v>16900000</v>
      </c>
      <c r="L406" s="304">
        <f t="shared" si="77"/>
        <v>31797000</v>
      </c>
    </row>
    <row r="407" spans="2:12" ht="14.25" x14ac:dyDescent="0.2">
      <c r="B407" s="764">
        <v>22020101</v>
      </c>
      <c r="C407" s="764">
        <v>70980</v>
      </c>
      <c r="D407" s="764"/>
      <c r="E407" s="764">
        <v>2101</v>
      </c>
      <c r="F407" s="764">
        <v>50610801</v>
      </c>
      <c r="G407" s="213" t="s">
        <v>77</v>
      </c>
      <c r="H407" s="297">
        <v>21000000</v>
      </c>
      <c r="I407" s="297">
        <v>1000000</v>
      </c>
      <c r="J407" s="297"/>
      <c r="K407" s="291"/>
      <c r="L407" s="297">
        <v>12345000</v>
      </c>
    </row>
    <row r="408" spans="2:12" ht="14.25" x14ac:dyDescent="0.2">
      <c r="B408" s="764">
        <v>22020102</v>
      </c>
      <c r="C408" s="764">
        <v>70980</v>
      </c>
      <c r="D408" s="764"/>
      <c r="E408" s="764">
        <v>2101</v>
      </c>
      <c r="F408" s="764">
        <v>50610801</v>
      </c>
      <c r="G408" s="213" t="s">
        <v>78</v>
      </c>
      <c r="H408" s="297">
        <v>45000000</v>
      </c>
      <c r="I408" s="297">
        <v>5000000</v>
      </c>
      <c r="J408" s="297"/>
      <c r="K408" s="291">
        <v>16900000</v>
      </c>
      <c r="L408" s="297">
        <v>19452000</v>
      </c>
    </row>
    <row r="409" spans="2:12" ht="14.25" x14ac:dyDescent="0.2">
      <c r="B409" s="294">
        <v>220202</v>
      </c>
      <c r="C409" s="294"/>
      <c r="D409" s="294"/>
      <c r="E409" s="294"/>
      <c r="F409" s="294"/>
      <c r="G409" s="295" t="s">
        <v>568</v>
      </c>
      <c r="H409" s="304">
        <f t="shared" ref="H409:L409" si="78">SUM(H410:H410)</f>
        <v>9000000</v>
      </c>
      <c r="I409" s="304">
        <f t="shared" si="78"/>
        <v>9000000</v>
      </c>
      <c r="J409" s="304"/>
      <c r="K409" s="291"/>
      <c r="L409" s="304">
        <f t="shared" si="78"/>
        <v>0</v>
      </c>
    </row>
    <row r="410" spans="2:12" ht="14.25" x14ac:dyDescent="0.2">
      <c r="B410" s="764">
        <v>22020208</v>
      </c>
      <c r="C410" s="764">
        <v>70980</v>
      </c>
      <c r="D410" s="764"/>
      <c r="E410" s="764">
        <v>2101</v>
      </c>
      <c r="F410" s="764">
        <v>50610801</v>
      </c>
      <c r="G410" s="213" t="s">
        <v>88</v>
      </c>
      <c r="H410" s="297">
        <v>9000000</v>
      </c>
      <c r="I410" s="297">
        <v>9000000</v>
      </c>
      <c r="J410" s="297"/>
      <c r="K410" s="291"/>
      <c r="L410" s="297"/>
    </row>
    <row r="411" spans="2:12" ht="14.25" x14ac:dyDescent="0.2">
      <c r="B411" s="294">
        <v>220203</v>
      </c>
      <c r="C411" s="294"/>
      <c r="D411" s="294"/>
      <c r="E411" s="294"/>
      <c r="F411" s="294"/>
      <c r="G411" s="295" t="s">
        <v>563</v>
      </c>
      <c r="H411" s="304">
        <f>SUM(H412:H416)</f>
        <v>8800000</v>
      </c>
      <c r="I411" s="304">
        <f>SUM(I412:I416)</f>
        <v>8800000</v>
      </c>
      <c r="J411" s="304"/>
      <c r="K411" s="291"/>
      <c r="L411" s="304">
        <f>SUM(L412:L416)</f>
        <v>3000000</v>
      </c>
    </row>
    <row r="412" spans="2:12" ht="25.5" x14ac:dyDescent="0.2">
      <c r="B412" s="764">
        <v>22020301</v>
      </c>
      <c r="C412" s="764">
        <v>70980</v>
      </c>
      <c r="D412" s="764"/>
      <c r="E412" s="764">
        <v>2101</v>
      </c>
      <c r="F412" s="764">
        <v>50610801</v>
      </c>
      <c r="G412" s="213" t="s">
        <v>90</v>
      </c>
      <c r="H412" s="297">
        <v>8000000</v>
      </c>
      <c r="I412" s="297">
        <v>8000000</v>
      </c>
      <c r="J412" s="297"/>
      <c r="K412" s="291"/>
      <c r="L412" s="297">
        <v>3000000</v>
      </c>
    </row>
    <row r="413" spans="2:12" ht="14.25" x14ac:dyDescent="0.2">
      <c r="B413" s="764">
        <v>22020303</v>
      </c>
      <c r="C413" s="764">
        <v>70980</v>
      </c>
      <c r="D413" s="764"/>
      <c r="E413" s="764">
        <v>2101</v>
      </c>
      <c r="F413" s="764">
        <v>50610801</v>
      </c>
      <c r="G413" s="213" t="s">
        <v>92</v>
      </c>
      <c r="H413" s="297">
        <v>300000</v>
      </c>
      <c r="I413" s="297">
        <v>300000</v>
      </c>
      <c r="J413" s="297"/>
      <c r="K413" s="291"/>
      <c r="L413" s="297"/>
    </row>
    <row r="414" spans="2:12" ht="14.25" x14ac:dyDescent="0.2">
      <c r="B414" s="764">
        <v>22020304</v>
      </c>
      <c r="C414" s="764">
        <v>70980</v>
      </c>
      <c r="D414" s="764"/>
      <c r="E414" s="764">
        <v>2101</v>
      </c>
      <c r="F414" s="764">
        <v>50610801</v>
      </c>
      <c r="G414" s="213" t="s">
        <v>93</v>
      </c>
      <c r="H414" s="297">
        <v>150000</v>
      </c>
      <c r="I414" s="297">
        <v>150000</v>
      </c>
      <c r="J414" s="297"/>
      <c r="K414" s="291"/>
      <c r="L414" s="297"/>
    </row>
    <row r="415" spans="2:12" ht="14.25" x14ac:dyDescent="0.2">
      <c r="B415" s="764">
        <v>22020305</v>
      </c>
      <c r="C415" s="764">
        <v>70980</v>
      </c>
      <c r="D415" s="764"/>
      <c r="E415" s="764">
        <v>2101</v>
      </c>
      <c r="F415" s="764">
        <v>50610801</v>
      </c>
      <c r="G415" s="213" t="s">
        <v>94</v>
      </c>
      <c r="H415" s="297">
        <v>200000</v>
      </c>
      <c r="I415" s="297">
        <v>200000</v>
      </c>
      <c r="J415" s="297"/>
      <c r="K415" s="291"/>
      <c r="L415" s="297"/>
    </row>
    <row r="416" spans="2:12" ht="14.25" x14ac:dyDescent="0.2">
      <c r="B416" s="764">
        <v>22020306</v>
      </c>
      <c r="C416" s="764">
        <v>70980</v>
      </c>
      <c r="D416" s="764"/>
      <c r="E416" s="764">
        <v>2101</v>
      </c>
      <c r="F416" s="764">
        <v>50610801</v>
      </c>
      <c r="G416" s="213" t="s">
        <v>773</v>
      </c>
      <c r="H416" s="297">
        <v>150000</v>
      </c>
      <c r="I416" s="297">
        <v>150000</v>
      </c>
      <c r="J416" s="297"/>
      <c r="K416" s="291"/>
      <c r="L416" s="297"/>
    </row>
    <row r="417" spans="2:12" ht="14.25" x14ac:dyDescent="0.2">
      <c r="B417" s="294">
        <v>220204</v>
      </c>
      <c r="C417" s="294"/>
      <c r="D417" s="294"/>
      <c r="E417" s="294"/>
      <c r="F417" s="294"/>
      <c r="G417" s="295" t="s">
        <v>549</v>
      </c>
      <c r="H417" s="304">
        <f>SUM(H418:H421)</f>
        <v>31000000</v>
      </c>
      <c r="I417" s="304">
        <f>SUM(I418:I421)</f>
        <v>18000000</v>
      </c>
      <c r="J417" s="304"/>
      <c r="K417" s="291"/>
      <c r="L417" s="304">
        <f>SUM(L419:L421)</f>
        <v>2500000</v>
      </c>
    </row>
    <row r="418" spans="2:12" ht="25.5" x14ac:dyDescent="0.2">
      <c r="B418" s="764">
        <v>22020401</v>
      </c>
      <c r="C418" s="764">
        <v>70980</v>
      </c>
      <c r="D418" s="764"/>
      <c r="E418" s="764">
        <v>2101</v>
      </c>
      <c r="F418" s="764">
        <v>50610801</v>
      </c>
      <c r="G418" s="213" t="s">
        <v>102</v>
      </c>
      <c r="H418" s="297">
        <v>7000000</v>
      </c>
      <c r="I418" s="297">
        <v>7000000</v>
      </c>
      <c r="J418" s="297"/>
      <c r="K418" s="291"/>
      <c r="L418" s="500"/>
    </row>
    <row r="419" spans="2:12" ht="14.25" x14ac:dyDescent="0.2">
      <c r="B419" s="764">
        <v>22020402</v>
      </c>
      <c r="C419" s="764">
        <v>70980</v>
      </c>
      <c r="D419" s="764"/>
      <c r="E419" s="764">
        <v>2101</v>
      </c>
      <c r="F419" s="764">
        <v>50610801</v>
      </c>
      <c r="G419" s="213" t="s">
        <v>103</v>
      </c>
      <c r="H419" s="297">
        <v>4000000</v>
      </c>
      <c r="I419" s="297">
        <v>4000000</v>
      </c>
      <c r="J419" s="297"/>
      <c r="K419" s="291"/>
      <c r="L419" s="297"/>
    </row>
    <row r="420" spans="2:12" ht="25.5" x14ac:dyDescent="0.2">
      <c r="B420" s="764">
        <v>22020404</v>
      </c>
      <c r="C420" s="764">
        <v>70980</v>
      </c>
      <c r="D420" s="764"/>
      <c r="E420" s="764">
        <v>2101</v>
      </c>
      <c r="F420" s="764">
        <v>50610801</v>
      </c>
      <c r="G420" s="213" t="s">
        <v>105</v>
      </c>
      <c r="H420" s="297">
        <v>10000000</v>
      </c>
      <c r="I420" s="297">
        <v>2000000</v>
      </c>
      <c r="J420" s="297"/>
      <c r="K420" s="291"/>
      <c r="L420" s="297"/>
    </row>
    <row r="421" spans="2:12" ht="14.25" x14ac:dyDescent="0.2">
      <c r="B421" s="764">
        <v>22020405</v>
      </c>
      <c r="C421" s="764"/>
      <c r="D421" s="764"/>
      <c r="E421" s="764"/>
      <c r="F421" s="764"/>
      <c r="G421" s="213" t="s">
        <v>106</v>
      </c>
      <c r="H421" s="297">
        <v>10000000</v>
      </c>
      <c r="I421" s="297">
        <v>5000000</v>
      </c>
      <c r="J421" s="297"/>
      <c r="K421" s="291">
        <v>5040000</v>
      </c>
      <c r="L421" s="297">
        <v>2500000</v>
      </c>
    </row>
    <row r="422" spans="2:12" ht="14.25" x14ac:dyDescent="0.2">
      <c r="B422" s="294">
        <v>220205</v>
      </c>
      <c r="C422" s="294"/>
      <c r="D422" s="294"/>
      <c r="E422" s="294"/>
      <c r="F422" s="294"/>
      <c r="G422" s="295" t="s">
        <v>562</v>
      </c>
      <c r="H422" s="304">
        <f t="shared" ref="H422:L422" si="79">SUM(H423:H423)</f>
        <v>20000000</v>
      </c>
      <c r="I422" s="304">
        <f t="shared" si="79"/>
        <v>3000000</v>
      </c>
      <c r="J422" s="304"/>
      <c r="K422" s="291">
        <f>K423</f>
        <v>1500000</v>
      </c>
      <c r="L422" s="304">
        <f t="shared" si="79"/>
        <v>11850000</v>
      </c>
    </row>
    <row r="423" spans="2:12" ht="18.75" customHeight="1" x14ac:dyDescent="0.2">
      <c r="B423" s="764">
        <v>22020501</v>
      </c>
      <c r="C423" s="764"/>
      <c r="D423" s="764"/>
      <c r="E423" s="764"/>
      <c r="F423" s="764"/>
      <c r="G423" s="213" t="s">
        <v>114</v>
      </c>
      <c r="H423" s="297">
        <v>20000000</v>
      </c>
      <c r="I423" s="297">
        <v>3000000</v>
      </c>
      <c r="J423" s="297"/>
      <c r="K423" s="291">
        <v>1500000</v>
      </c>
      <c r="L423" s="297">
        <v>11850000</v>
      </c>
    </row>
    <row r="424" spans="2:12" ht="14.25" x14ac:dyDescent="0.2">
      <c r="B424" s="294">
        <v>220206</v>
      </c>
      <c r="C424" s="294"/>
      <c r="D424" s="294"/>
      <c r="E424" s="294"/>
      <c r="F424" s="294"/>
      <c r="G424" s="295" t="s">
        <v>547</v>
      </c>
      <c r="H424" s="304">
        <f>SUM(H426:H427)</f>
        <v>0</v>
      </c>
      <c r="I424" s="304">
        <f>SUM(I426:I427)</f>
        <v>0</v>
      </c>
      <c r="J424" s="304"/>
      <c r="K424" s="291"/>
      <c r="L424" s="304">
        <f>SUM(L427:L427)</f>
        <v>15000000</v>
      </c>
    </row>
    <row r="425" spans="2:12" ht="14.25" x14ac:dyDescent="0.2">
      <c r="B425" s="775">
        <v>22020602</v>
      </c>
      <c r="C425" s="775"/>
      <c r="D425" s="775"/>
      <c r="E425" s="775"/>
      <c r="F425" s="775"/>
      <c r="G425" s="213" t="s">
        <v>118</v>
      </c>
      <c r="H425" s="297"/>
      <c r="I425" s="297"/>
      <c r="J425" s="297"/>
      <c r="K425" s="291"/>
      <c r="L425" s="304"/>
    </row>
    <row r="426" spans="2:12" ht="14.25" x14ac:dyDescent="0.2">
      <c r="B426" s="764">
        <v>22020603</v>
      </c>
      <c r="C426" s="764"/>
      <c r="D426" s="764"/>
      <c r="E426" s="764"/>
      <c r="F426" s="764"/>
      <c r="G426" s="213" t="s">
        <v>119</v>
      </c>
      <c r="H426" s="297"/>
      <c r="I426" s="297"/>
      <c r="J426" s="297"/>
      <c r="K426" s="291"/>
      <c r="L426" s="304"/>
    </row>
    <row r="427" spans="2:12" ht="14.25" x14ac:dyDescent="0.2">
      <c r="B427" s="764">
        <v>22020605</v>
      </c>
      <c r="C427" s="764"/>
      <c r="D427" s="764"/>
      <c r="E427" s="764"/>
      <c r="F427" s="764"/>
      <c r="G427" s="213" t="s">
        <v>788</v>
      </c>
      <c r="H427" s="297"/>
      <c r="I427" s="297"/>
      <c r="J427" s="297"/>
      <c r="K427" s="291"/>
      <c r="L427" s="297">
        <v>15000000</v>
      </c>
    </row>
    <row r="428" spans="2:12" ht="25.5" x14ac:dyDescent="0.2">
      <c r="B428" s="294">
        <v>220207</v>
      </c>
      <c r="C428" s="294"/>
      <c r="D428" s="294"/>
      <c r="E428" s="294"/>
      <c r="F428" s="294"/>
      <c r="G428" s="295" t="s">
        <v>573</v>
      </c>
      <c r="H428" s="304">
        <f t="shared" ref="H428:L428" si="80">SUM(H429:H429)</f>
        <v>20000000</v>
      </c>
      <c r="I428" s="304">
        <f t="shared" si="80"/>
        <v>20000000</v>
      </c>
      <c r="J428" s="304"/>
      <c r="K428" s="291"/>
      <c r="L428" s="304">
        <f t="shared" si="80"/>
        <v>0</v>
      </c>
    </row>
    <row r="429" spans="2:12" ht="14.25" x14ac:dyDescent="0.2">
      <c r="B429" s="764">
        <v>22020702</v>
      </c>
      <c r="C429" s="764">
        <v>70980</v>
      </c>
      <c r="D429" s="764"/>
      <c r="E429" s="764">
        <v>2101</v>
      </c>
      <c r="F429" s="764">
        <v>50610801</v>
      </c>
      <c r="G429" s="213" t="s">
        <v>124</v>
      </c>
      <c r="H429" s="297">
        <v>20000000</v>
      </c>
      <c r="I429" s="297">
        <v>20000000</v>
      </c>
      <c r="J429" s="297"/>
      <c r="K429" s="291"/>
      <c r="L429" s="297"/>
    </row>
    <row r="430" spans="2:12" ht="14.25" x14ac:dyDescent="0.2">
      <c r="B430" s="294">
        <v>220209</v>
      </c>
      <c r="C430" s="294"/>
      <c r="D430" s="294"/>
      <c r="E430" s="294"/>
      <c r="F430" s="294"/>
      <c r="G430" s="295" t="s">
        <v>550</v>
      </c>
      <c r="H430" s="304">
        <f t="shared" ref="H430:L430" si="81">SUM(H431:H431)</f>
        <v>20000000</v>
      </c>
      <c r="I430" s="304">
        <f t="shared" si="81"/>
        <v>20000000</v>
      </c>
      <c r="J430" s="304"/>
      <c r="K430" s="291">
        <f>K431</f>
        <v>3646138</v>
      </c>
      <c r="L430" s="304">
        <f t="shared" si="81"/>
        <v>3500000</v>
      </c>
    </row>
    <row r="431" spans="2:12" ht="22.5" customHeight="1" x14ac:dyDescent="0.2">
      <c r="B431" s="764">
        <v>22020901</v>
      </c>
      <c r="C431" s="764">
        <v>70980</v>
      </c>
      <c r="D431" s="764"/>
      <c r="E431" s="764">
        <v>2101</v>
      </c>
      <c r="F431" s="764">
        <v>50610801</v>
      </c>
      <c r="G431" s="213" t="s">
        <v>135</v>
      </c>
      <c r="H431" s="297">
        <v>20000000</v>
      </c>
      <c r="I431" s="297">
        <v>20000000</v>
      </c>
      <c r="J431" s="297"/>
      <c r="K431" s="291">
        <v>3646138</v>
      </c>
      <c r="L431" s="297">
        <v>3500000</v>
      </c>
    </row>
    <row r="432" spans="2:12" ht="18" customHeight="1" x14ac:dyDescent="0.2">
      <c r="B432" s="294">
        <v>220210</v>
      </c>
      <c r="C432" s="294"/>
      <c r="D432" s="294"/>
      <c r="E432" s="294"/>
      <c r="F432" s="294"/>
      <c r="G432" s="295" t="s">
        <v>137</v>
      </c>
      <c r="H432" s="304">
        <f>SUM(H433:H444)</f>
        <v>536000000</v>
      </c>
      <c r="I432" s="304">
        <f>SUM(I433:I444)</f>
        <v>216000000</v>
      </c>
      <c r="J432" s="304"/>
      <c r="K432" s="291"/>
      <c r="L432" s="304">
        <f>SUM(L433:L443)</f>
        <v>30700000</v>
      </c>
    </row>
    <row r="433" spans="2:12" ht="14.25" x14ac:dyDescent="0.2">
      <c r="B433" s="764">
        <v>22021002</v>
      </c>
      <c r="C433" s="764">
        <v>70980</v>
      </c>
      <c r="D433" s="764"/>
      <c r="E433" s="764">
        <v>2101</v>
      </c>
      <c r="F433" s="764">
        <v>50610801</v>
      </c>
      <c r="G433" s="213" t="s">
        <v>139</v>
      </c>
      <c r="H433" s="297">
        <v>24000000</v>
      </c>
      <c r="I433" s="297">
        <v>4000000</v>
      </c>
      <c r="J433" s="297"/>
      <c r="K433" s="291"/>
      <c r="L433" s="297">
        <v>8000000</v>
      </c>
    </row>
    <row r="434" spans="2:12" ht="14.25" x14ac:dyDescent="0.2">
      <c r="B434" s="764">
        <v>22021003</v>
      </c>
      <c r="C434" s="764">
        <v>70980</v>
      </c>
      <c r="D434" s="764"/>
      <c r="E434" s="764">
        <v>2101</v>
      </c>
      <c r="F434" s="764">
        <v>50610801</v>
      </c>
      <c r="G434" s="213" t="s">
        <v>140</v>
      </c>
      <c r="H434" s="297">
        <v>250000000</v>
      </c>
      <c r="I434" s="297">
        <v>50000000</v>
      </c>
      <c r="J434" s="297"/>
      <c r="K434" s="291">
        <v>18000000</v>
      </c>
      <c r="L434" s="297">
        <v>5000000</v>
      </c>
    </row>
    <row r="435" spans="2:12" ht="14.25" x14ac:dyDescent="0.2">
      <c r="B435" s="764"/>
      <c r="C435" s="764"/>
      <c r="D435" s="764"/>
      <c r="E435" s="764"/>
      <c r="F435" s="764"/>
      <c r="G435" s="213" t="s">
        <v>142</v>
      </c>
      <c r="H435" s="297">
        <v>2000000</v>
      </c>
      <c r="I435" s="297">
        <v>2000000</v>
      </c>
      <c r="J435" s="297"/>
      <c r="K435" s="291"/>
      <c r="L435" s="297"/>
    </row>
    <row r="436" spans="2:12" ht="14.25" x14ac:dyDescent="0.2">
      <c r="B436" s="764">
        <v>22021007</v>
      </c>
      <c r="C436" s="764">
        <v>70980</v>
      </c>
      <c r="D436" s="764"/>
      <c r="E436" s="764">
        <v>2101</v>
      </c>
      <c r="F436" s="764">
        <v>50610801</v>
      </c>
      <c r="G436" s="213" t="s">
        <v>143</v>
      </c>
      <c r="H436" s="297">
        <v>7000000</v>
      </c>
      <c r="I436" s="297">
        <v>7000000</v>
      </c>
      <c r="J436" s="297"/>
      <c r="K436" s="291">
        <v>3813861</v>
      </c>
      <c r="L436" s="500">
        <v>12700000</v>
      </c>
    </row>
    <row r="437" spans="2:12" ht="21.75" customHeight="1" x14ac:dyDescent="0.2">
      <c r="B437" s="764">
        <v>22021008</v>
      </c>
      <c r="C437" s="764">
        <v>70980</v>
      </c>
      <c r="D437" s="764"/>
      <c r="E437" s="764">
        <v>2101</v>
      </c>
      <c r="F437" s="764">
        <v>50610801</v>
      </c>
      <c r="G437" s="213" t="s">
        <v>144</v>
      </c>
      <c r="H437" s="297">
        <v>10000000</v>
      </c>
      <c r="I437" s="297">
        <v>10000000</v>
      </c>
      <c r="J437" s="297"/>
      <c r="K437" s="291"/>
      <c r="L437" s="297"/>
    </row>
    <row r="438" spans="2:12" ht="14.25" x14ac:dyDescent="0.2">
      <c r="B438" s="764">
        <v>22021021</v>
      </c>
      <c r="C438" s="764">
        <v>70980</v>
      </c>
      <c r="D438" s="764"/>
      <c r="E438" s="764">
        <v>2101</v>
      </c>
      <c r="F438" s="764">
        <v>50610801</v>
      </c>
      <c r="G438" s="213" t="s">
        <v>145</v>
      </c>
      <c r="H438" s="297">
        <v>20000000</v>
      </c>
      <c r="I438" s="297">
        <v>20000000</v>
      </c>
      <c r="J438" s="297"/>
      <c r="K438" s="291"/>
      <c r="L438" s="297">
        <v>5000000</v>
      </c>
    </row>
    <row r="439" spans="2:12" ht="25.5" x14ac:dyDescent="0.2">
      <c r="B439" s="764">
        <v>22021014</v>
      </c>
      <c r="C439" s="764"/>
      <c r="D439" s="764"/>
      <c r="E439" s="764"/>
      <c r="F439" s="764"/>
      <c r="G439" s="213" t="s">
        <v>570</v>
      </c>
      <c r="H439" s="297">
        <v>5000000</v>
      </c>
      <c r="I439" s="297">
        <v>5000000</v>
      </c>
      <c r="J439" s="297"/>
      <c r="K439" s="291"/>
      <c r="L439" s="297"/>
    </row>
    <row r="440" spans="2:12" ht="14.25" x14ac:dyDescent="0.2">
      <c r="B440" s="764">
        <v>22021021</v>
      </c>
      <c r="C440" s="764"/>
      <c r="D440" s="764"/>
      <c r="E440" s="764"/>
      <c r="F440" s="764"/>
      <c r="G440" s="213" t="s">
        <v>149</v>
      </c>
      <c r="H440" s="297">
        <v>10000000</v>
      </c>
      <c r="I440" s="297">
        <v>10000000</v>
      </c>
      <c r="J440" s="297"/>
      <c r="K440" s="291">
        <v>5000000</v>
      </c>
      <c r="L440" s="297"/>
    </row>
    <row r="441" spans="2:12" ht="28.5" customHeight="1" x14ac:dyDescent="0.2">
      <c r="B441" s="764">
        <v>22021023</v>
      </c>
      <c r="C441" s="764"/>
      <c r="D441" s="764"/>
      <c r="E441" s="764"/>
      <c r="F441" s="764"/>
      <c r="G441" s="213" t="s">
        <v>475</v>
      </c>
      <c r="H441" s="297">
        <v>160000000</v>
      </c>
      <c r="I441" s="297">
        <v>60000000</v>
      </c>
      <c r="J441" s="297"/>
      <c r="K441" s="291">
        <v>77771000</v>
      </c>
      <c r="L441" s="297"/>
    </row>
    <row r="442" spans="2:12" ht="14.25" x14ac:dyDescent="0.2">
      <c r="B442" s="764">
        <v>22021024</v>
      </c>
      <c r="C442" s="764"/>
      <c r="D442" s="764"/>
      <c r="E442" s="764"/>
      <c r="F442" s="764"/>
      <c r="G442" s="213" t="s">
        <v>580</v>
      </c>
      <c r="H442" s="297">
        <v>5000000</v>
      </c>
      <c r="I442" s="297">
        <v>5000000</v>
      </c>
      <c r="J442" s="297"/>
      <c r="K442" s="291"/>
      <c r="L442" s="297"/>
    </row>
    <row r="443" spans="2:12" ht="14.25" x14ac:dyDescent="0.2">
      <c r="B443" s="764">
        <v>220201040</v>
      </c>
      <c r="C443" s="764"/>
      <c r="D443" s="764"/>
      <c r="E443" s="764"/>
      <c r="F443" s="764"/>
      <c r="G443" s="213" t="s">
        <v>906</v>
      </c>
      <c r="H443" s="297">
        <v>18000000</v>
      </c>
      <c r="I443" s="297">
        <v>18000000</v>
      </c>
      <c r="J443" s="297"/>
      <c r="K443" s="291"/>
      <c r="L443" s="297"/>
    </row>
    <row r="444" spans="2:12" ht="29.25" customHeight="1" x14ac:dyDescent="0.2">
      <c r="B444" s="764">
        <v>22021042</v>
      </c>
      <c r="C444" s="764"/>
      <c r="D444" s="398"/>
      <c r="E444" s="764"/>
      <c r="F444" s="764"/>
      <c r="G444" s="213" t="s">
        <v>907</v>
      </c>
      <c r="H444" s="297">
        <v>25000000</v>
      </c>
      <c r="I444" s="297">
        <v>25000000</v>
      </c>
      <c r="J444" s="297"/>
      <c r="K444" s="291"/>
      <c r="L444" s="297"/>
    </row>
    <row r="445" spans="2:12" ht="24.75" customHeight="1" x14ac:dyDescent="0.2">
      <c r="B445" s="294">
        <v>2205</v>
      </c>
      <c r="C445" s="294"/>
      <c r="D445" s="294"/>
      <c r="E445" s="294"/>
      <c r="F445" s="294"/>
      <c r="G445" s="295" t="s">
        <v>631</v>
      </c>
      <c r="H445" s="304">
        <f>H446</f>
        <v>244200000</v>
      </c>
      <c r="I445" s="304">
        <f>I446</f>
        <v>51329258.939999998</v>
      </c>
      <c r="J445" s="304"/>
      <c r="K445" s="291"/>
      <c r="L445" s="304">
        <f>L446</f>
        <v>63340000</v>
      </c>
    </row>
    <row r="446" spans="2:12" ht="22.5" customHeight="1" x14ac:dyDescent="0.2">
      <c r="B446" s="294">
        <v>220501</v>
      </c>
      <c r="C446" s="294"/>
      <c r="D446" s="294"/>
      <c r="E446" s="294"/>
      <c r="F446" s="294"/>
      <c r="G446" s="295" t="s">
        <v>632</v>
      </c>
      <c r="H446" s="304">
        <f t="shared" ref="H446:L446" si="82">SUM(H447:H447)</f>
        <v>244200000</v>
      </c>
      <c r="I446" s="304">
        <f t="shared" si="82"/>
        <v>51329258.939999998</v>
      </c>
      <c r="J446" s="304"/>
      <c r="K446" s="291"/>
      <c r="L446" s="304">
        <f t="shared" si="82"/>
        <v>63340000</v>
      </c>
    </row>
    <row r="447" spans="2:12" ht="27" customHeight="1" x14ac:dyDescent="0.2">
      <c r="B447" s="764">
        <v>22050103</v>
      </c>
      <c r="C447" s="764">
        <v>70980</v>
      </c>
      <c r="D447" s="398"/>
      <c r="E447" s="764">
        <v>2101</v>
      </c>
      <c r="F447" s="764">
        <v>50610801</v>
      </c>
      <c r="G447" s="213" t="s">
        <v>633</v>
      </c>
      <c r="H447" s="297">
        <v>244200000</v>
      </c>
      <c r="I447" s="297">
        <f>44200000+7129258.94</f>
        <v>51329258.939999998</v>
      </c>
      <c r="J447" s="297"/>
      <c r="K447" s="291"/>
      <c r="L447" s="297">
        <v>63340000</v>
      </c>
    </row>
    <row r="448" spans="2:12" ht="16.5" customHeight="1" x14ac:dyDescent="0.2">
      <c r="B448" s="764"/>
      <c r="C448" s="764"/>
      <c r="D448" s="764"/>
      <c r="E448" s="764"/>
      <c r="F448" s="764"/>
      <c r="G448" s="213"/>
      <c r="H448" s="297"/>
      <c r="I448" s="297"/>
      <c r="J448" s="297"/>
      <c r="K448" s="291"/>
      <c r="L448" s="297"/>
    </row>
    <row r="449" spans="2:12" ht="16.5" customHeight="1" x14ac:dyDescent="0.2">
      <c r="B449" s="294">
        <v>23</v>
      </c>
      <c r="C449" s="294"/>
      <c r="D449" s="294"/>
      <c r="E449" s="294"/>
      <c r="F449" s="294"/>
      <c r="G449" s="295" t="s">
        <v>154</v>
      </c>
      <c r="H449" s="304">
        <f>SUM(H450,H459,H468,H472)</f>
        <v>2000000000</v>
      </c>
      <c r="I449" s="372">
        <f>SUM(I450,I459,I468,I472)</f>
        <v>221024796.03999999</v>
      </c>
      <c r="J449" s="304"/>
      <c r="K449" s="291"/>
      <c r="L449" s="304">
        <f>SUM(L450,L459,L468,L472)</f>
        <v>2201497070.3499999</v>
      </c>
    </row>
    <row r="450" spans="2:12" ht="18.75" customHeight="1" x14ac:dyDescent="0.2">
      <c r="B450" s="294">
        <v>2301</v>
      </c>
      <c r="C450" s="294"/>
      <c r="D450" s="294"/>
      <c r="E450" s="294"/>
      <c r="F450" s="294"/>
      <c r="G450" s="295" t="s">
        <v>155</v>
      </c>
      <c r="H450" s="304">
        <f>H451</f>
        <v>455000000</v>
      </c>
      <c r="I450" s="304">
        <f>I451</f>
        <v>90000000</v>
      </c>
      <c r="J450" s="304"/>
      <c r="K450" s="291"/>
      <c r="L450" s="304">
        <f>L451</f>
        <v>0</v>
      </c>
    </row>
    <row r="451" spans="2:12" ht="24.75" customHeight="1" x14ac:dyDescent="0.2">
      <c r="B451" s="294">
        <v>230101</v>
      </c>
      <c r="C451" s="294"/>
      <c r="D451" s="294"/>
      <c r="E451" s="294"/>
      <c r="F451" s="294"/>
      <c r="G451" s="295" t="s">
        <v>156</v>
      </c>
      <c r="H451" s="304">
        <f>SUM(H452:H458)</f>
        <v>455000000</v>
      </c>
      <c r="I451" s="304">
        <f>SUM(I452:I458)</f>
        <v>90000000</v>
      </c>
      <c r="J451" s="304"/>
      <c r="K451" s="291">
        <f>SUM(K452:K458)</f>
        <v>1839000000</v>
      </c>
      <c r="L451" s="304">
        <f>SUM(L452:L458)</f>
        <v>0</v>
      </c>
    </row>
    <row r="452" spans="2:12" ht="25.5" customHeight="1" x14ac:dyDescent="0.2">
      <c r="B452" s="764">
        <v>23010112</v>
      </c>
      <c r="C452" s="764">
        <v>70980</v>
      </c>
      <c r="D452" s="770" t="s">
        <v>634</v>
      </c>
      <c r="E452" s="764">
        <v>2101</v>
      </c>
      <c r="F452" s="764">
        <v>50600000</v>
      </c>
      <c r="G452" s="213" t="s">
        <v>161</v>
      </c>
      <c r="H452" s="297">
        <v>170000000</v>
      </c>
      <c r="I452" s="297">
        <v>10000000</v>
      </c>
      <c r="J452" s="297"/>
      <c r="K452" s="291">
        <v>40000000</v>
      </c>
      <c r="L452" s="297"/>
    </row>
    <row r="453" spans="2:12" ht="25.5" x14ac:dyDescent="0.2">
      <c r="B453" s="764">
        <v>23010113</v>
      </c>
      <c r="C453" s="764">
        <v>70980</v>
      </c>
      <c r="D453" s="771" t="s">
        <v>635</v>
      </c>
      <c r="E453" s="764">
        <v>2101</v>
      </c>
      <c r="F453" s="764">
        <v>50600000</v>
      </c>
      <c r="G453" s="213" t="s">
        <v>162</v>
      </c>
      <c r="H453" s="297"/>
      <c r="I453" s="297"/>
      <c r="J453" s="297"/>
      <c r="K453" s="291"/>
      <c r="L453" s="297"/>
    </row>
    <row r="454" spans="2:12" ht="25.5" customHeight="1" x14ac:dyDescent="0.2">
      <c r="B454" s="764">
        <v>23010119</v>
      </c>
      <c r="C454" s="764">
        <v>70980</v>
      </c>
      <c r="D454" s="770" t="s">
        <v>636</v>
      </c>
      <c r="E454" s="764">
        <v>2101</v>
      </c>
      <c r="F454" s="764">
        <v>50600000</v>
      </c>
      <c r="G454" s="213" t="s">
        <v>168</v>
      </c>
      <c r="H454" s="297">
        <v>80000000</v>
      </c>
      <c r="I454" s="297">
        <v>10000000</v>
      </c>
      <c r="J454" s="297"/>
      <c r="K454" s="291"/>
      <c r="L454" s="297"/>
    </row>
    <row r="455" spans="2:12" ht="51" x14ac:dyDescent="0.2">
      <c r="B455" s="764">
        <v>23010124</v>
      </c>
      <c r="C455" s="764">
        <v>70980</v>
      </c>
      <c r="D455" s="771" t="s">
        <v>637</v>
      </c>
      <c r="E455" s="764">
        <v>2101</v>
      </c>
      <c r="F455" s="764">
        <v>50600000</v>
      </c>
      <c r="G455" s="213" t="s">
        <v>172</v>
      </c>
      <c r="H455" s="297">
        <v>70000000</v>
      </c>
      <c r="I455" s="297">
        <v>30000000</v>
      </c>
      <c r="J455" s="297"/>
      <c r="K455" s="291">
        <v>29000000</v>
      </c>
      <c r="L455" s="297"/>
    </row>
    <row r="456" spans="2:12" ht="51" x14ac:dyDescent="0.2">
      <c r="B456" s="764">
        <v>23010125</v>
      </c>
      <c r="C456" s="764">
        <v>70980</v>
      </c>
      <c r="D456" s="771" t="s">
        <v>638</v>
      </c>
      <c r="E456" s="764">
        <v>2101</v>
      </c>
      <c r="F456" s="764">
        <v>50600000</v>
      </c>
      <c r="G456" s="213" t="s">
        <v>173</v>
      </c>
      <c r="H456" s="297">
        <v>100000000</v>
      </c>
      <c r="I456" s="297">
        <v>30000000</v>
      </c>
      <c r="J456" s="297"/>
      <c r="K456" s="291">
        <v>1770000000</v>
      </c>
      <c r="L456" s="297"/>
    </row>
    <row r="457" spans="2:12" ht="51" x14ac:dyDescent="0.2">
      <c r="B457" s="764">
        <v>23010126</v>
      </c>
      <c r="C457" s="764">
        <v>70980</v>
      </c>
      <c r="D457" s="771" t="s">
        <v>639</v>
      </c>
      <c r="E457" s="764">
        <v>2101</v>
      </c>
      <c r="F457" s="764">
        <v>50610000</v>
      </c>
      <c r="G457" s="213" t="s">
        <v>174</v>
      </c>
      <c r="H457" s="297">
        <v>35000000</v>
      </c>
      <c r="I457" s="297">
        <v>10000000</v>
      </c>
      <c r="J457" s="297"/>
      <c r="K457" s="291"/>
      <c r="L457" s="297"/>
    </row>
    <row r="458" spans="2:12" ht="14.25" x14ac:dyDescent="0.2">
      <c r="B458" s="764">
        <v>23010133</v>
      </c>
      <c r="C458" s="764"/>
      <c r="D458" s="764"/>
      <c r="E458" s="764"/>
      <c r="F458" s="764"/>
      <c r="G458" s="213" t="s">
        <v>177</v>
      </c>
      <c r="H458" s="297"/>
      <c r="I458" s="297"/>
      <c r="J458" s="297"/>
      <c r="K458" s="291"/>
      <c r="L458" s="297"/>
    </row>
    <row r="459" spans="2:12" ht="15" customHeight="1" x14ac:dyDescent="0.2">
      <c r="B459" s="294">
        <v>2302</v>
      </c>
      <c r="C459" s="294"/>
      <c r="D459" s="294"/>
      <c r="E459" s="294"/>
      <c r="F459" s="294"/>
      <c r="G459" s="214" t="s">
        <v>178</v>
      </c>
      <c r="H459" s="304">
        <f>H460</f>
        <v>666000000</v>
      </c>
      <c r="I459" s="304">
        <f>I460</f>
        <v>58024796.039999999</v>
      </c>
      <c r="J459" s="304"/>
      <c r="K459" s="291"/>
      <c r="L459" s="304">
        <f>L460</f>
        <v>2107039681.6600001</v>
      </c>
    </row>
    <row r="460" spans="2:12" ht="25.5" x14ac:dyDescent="0.2">
      <c r="B460" s="294">
        <v>230201</v>
      </c>
      <c r="C460" s="294"/>
      <c r="D460" s="294"/>
      <c r="E460" s="294"/>
      <c r="F460" s="294"/>
      <c r="G460" s="214" t="s">
        <v>179</v>
      </c>
      <c r="H460" s="304">
        <f>SUM(H461:H467)</f>
        <v>666000000</v>
      </c>
      <c r="I460" s="304">
        <f>SUM(I461:I467)</f>
        <v>58024796.039999999</v>
      </c>
      <c r="J460" s="304"/>
      <c r="K460" s="291">
        <f>SUM(K461:K467)</f>
        <v>1006566177</v>
      </c>
      <c r="L460" s="304">
        <f>SUM(L461:L467)</f>
        <v>2107039681.6600001</v>
      </c>
    </row>
    <row r="461" spans="2:12" ht="38.25" x14ac:dyDescent="0.2">
      <c r="B461" s="764">
        <v>23020105</v>
      </c>
      <c r="C461" s="764">
        <v>70980</v>
      </c>
      <c r="D461" s="771" t="s">
        <v>640</v>
      </c>
      <c r="E461" s="764">
        <v>2101</v>
      </c>
      <c r="F461" s="764">
        <v>50630601</v>
      </c>
      <c r="G461" s="215" t="s">
        <v>182</v>
      </c>
      <c r="H461" s="297"/>
      <c r="I461" s="297"/>
      <c r="J461" s="297"/>
      <c r="K461" s="291"/>
      <c r="L461" s="297"/>
    </row>
    <row r="462" spans="2:12" ht="25.5" x14ac:dyDescent="0.2">
      <c r="B462" s="764">
        <v>23020107</v>
      </c>
      <c r="C462" s="764">
        <v>70980</v>
      </c>
      <c r="D462" s="771" t="s">
        <v>641</v>
      </c>
      <c r="E462" s="764">
        <v>2101</v>
      </c>
      <c r="F462" s="764">
        <v>50600000</v>
      </c>
      <c r="G462" s="215" t="s">
        <v>184</v>
      </c>
      <c r="H462" s="297">
        <v>400000000</v>
      </c>
      <c r="I462" s="297">
        <v>10000000</v>
      </c>
      <c r="J462" s="297"/>
      <c r="K462" s="291">
        <v>1006566177</v>
      </c>
      <c r="L462" s="297">
        <v>1796039681.6600001</v>
      </c>
    </row>
    <row r="463" spans="2:12" ht="25.5" x14ac:dyDescent="0.2">
      <c r="B463" s="764">
        <v>23020111</v>
      </c>
      <c r="C463" s="764"/>
      <c r="D463" s="764"/>
      <c r="E463" s="764"/>
      <c r="F463" s="764"/>
      <c r="G463" s="213" t="s">
        <v>186</v>
      </c>
      <c r="H463" s="297">
        <v>0</v>
      </c>
      <c r="I463" s="297">
        <v>0</v>
      </c>
      <c r="J463" s="297"/>
      <c r="K463" s="291"/>
      <c r="L463" s="297"/>
    </row>
    <row r="464" spans="2:12" ht="25.5" x14ac:dyDescent="0.2">
      <c r="B464" s="764">
        <v>23020112</v>
      </c>
      <c r="C464" s="764"/>
      <c r="D464" s="764"/>
      <c r="E464" s="764"/>
      <c r="F464" s="764"/>
      <c r="G464" s="213" t="s">
        <v>187</v>
      </c>
      <c r="H464" s="297"/>
      <c r="I464" s="297"/>
      <c r="J464" s="297"/>
      <c r="K464" s="291"/>
      <c r="L464" s="297"/>
    </row>
    <row r="465" spans="2:12" ht="51" customHeight="1" x14ac:dyDescent="0.2">
      <c r="B465" s="764">
        <v>23020118</v>
      </c>
      <c r="C465" s="764"/>
      <c r="D465" s="764"/>
      <c r="E465" s="764"/>
      <c r="F465" s="764"/>
      <c r="G465" s="213" t="s">
        <v>190</v>
      </c>
      <c r="H465" s="297">
        <v>250000000</v>
      </c>
      <c r="I465" s="297">
        <f>20000000+12024796.04</f>
        <v>32024796.039999999</v>
      </c>
      <c r="J465" s="297"/>
      <c r="K465" s="291"/>
      <c r="L465" s="297">
        <v>311000000</v>
      </c>
    </row>
    <row r="466" spans="2:12" ht="25.5" x14ac:dyDescent="0.2">
      <c r="B466" s="764">
        <v>23020119</v>
      </c>
      <c r="C466" s="764">
        <v>70980</v>
      </c>
      <c r="D466" s="296" t="s">
        <v>642</v>
      </c>
      <c r="E466" s="764">
        <v>2101</v>
      </c>
      <c r="F466" s="764">
        <v>50610708</v>
      </c>
      <c r="G466" s="215" t="s">
        <v>191</v>
      </c>
      <c r="H466" s="297"/>
      <c r="I466" s="297"/>
      <c r="J466" s="297"/>
      <c r="K466" s="291"/>
      <c r="L466" s="297"/>
    </row>
    <row r="467" spans="2:12" ht="51" x14ac:dyDescent="0.2">
      <c r="B467" s="764">
        <v>23020127</v>
      </c>
      <c r="C467" s="764">
        <v>70980</v>
      </c>
      <c r="D467" s="397" t="s">
        <v>643</v>
      </c>
      <c r="E467" s="764">
        <v>2101</v>
      </c>
      <c r="F467" s="764">
        <v>50600000</v>
      </c>
      <c r="G467" s="215" t="s">
        <v>194</v>
      </c>
      <c r="H467" s="297">
        <v>16000000</v>
      </c>
      <c r="I467" s="297">
        <v>16000000</v>
      </c>
      <c r="J467" s="297"/>
      <c r="K467" s="291"/>
      <c r="L467" s="297"/>
    </row>
    <row r="468" spans="2:12" ht="14.25" x14ac:dyDescent="0.2">
      <c r="B468" s="294">
        <v>2303</v>
      </c>
      <c r="C468" s="294"/>
      <c r="D468" s="294"/>
      <c r="E468" s="294"/>
      <c r="F468" s="294"/>
      <c r="G468" s="295" t="s">
        <v>195</v>
      </c>
      <c r="H468" s="304">
        <f>H469</f>
        <v>450000000</v>
      </c>
      <c r="I468" s="304">
        <f>I469</f>
        <v>40000000</v>
      </c>
      <c r="J468" s="304"/>
      <c r="K468" s="291"/>
      <c r="L468" s="304">
        <f>L469</f>
        <v>94457388.689999998</v>
      </c>
    </row>
    <row r="469" spans="2:12" ht="18.75" customHeight="1" x14ac:dyDescent="0.2">
      <c r="B469" s="294">
        <v>230301</v>
      </c>
      <c r="C469" s="294"/>
      <c r="D469" s="294"/>
      <c r="E469" s="294"/>
      <c r="F469" s="294"/>
      <c r="G469" s="295" t="s">
        <v>196</v>
      </c>
      <c r="H469" s="304">
        <f>SUM(H470:H471)</f>
        <v>450000000</v>
      </c>
      <c r="I469" s="304">
        <f>SUM(I470:I471)</f>
        <v>40000000</v>
      </c>
      <c r="J469" s="304"/>
      <c r="K469" s="291"/>
      <c r="L469" s="304">
        <f>SUM(L470:L470)</f>
        <v>94457388.689999998</v>
      </c>
    </row>
    <row r="470" spans="2:12" ht="21" customHeight="1" x14ac:dyDescent="0.2">
      <c r="B470" s="764">
        <v>23030106</v>
      </c>
      <c r="C470" s="764">
        <v>70980</v>
      </c>
      <c r="D470" s="398" t="s">
        <v>644</v>
      </c>
      <c r="E470" s="764">
        <v>2101</v>
      </c>
      <c r="F470" s="764">
        <v>50600000</v>
      </c>
      <c r="G470" s="215" t="s">
        <v>202</v>
      </c>
      <c r="H470" s="772">
        <v>400000000</v>
      </c>
      <c r="I470" s="772">
        <v>20000000</v>
      </c>
      <c r="J470" s="772"/>
      <c r="K470" s="291">
        <v>250171181</v>
      </c>
      <c r="L470" s="297">
        <v>94457388.689999998</v>
      </c>
    </row>
    <row r="471" spans="2:12" ht="21" customHeight="1" x14ac:dyDescent="0.2">
      <c r="B471" s="764">
        <v>23030110</v>
      </c>
      <c r="C471" s="764"/>
      <c r="D471" s="398"/>
      <c r="E471" s="764"/>
      <c r="F471" s="764"/>
      <c r="G471" s="215" t="s">
        <v>204</v>
      </c>
      <c r="H471" s="772">
        <v>50000000</v>
      </c>
      <c r="I471" s="772">
        <v>20000000</v>
      </c>
      <c r="J471" s="772"/>
      <c r="K471" s="291"/>
      <c r="L471" s="297"/>
    </row>
    <row r="472" spans="2:12" ht="18.75" customHeight="1" x14ac:dyDescent="0.2">
      <c r="B472" s="294">
        <v>2305</v>
      </c>
      <c r="C472" s="294"/>
      <c r="D472" s="294"/>
      <c r="E472" s="294"/>
      <c r="F472" s="294"/>
      <c r="G472" s="295" t="s">
        <v>215</v>
      </c>
      <c r="H472" s="304">
        <f>H473</f>
        <v>429000000</v>
      </c>
      <c r="I472" s="304">
        <f>I473</f>
        <v>33000000</v>
      </c>
      <c r="J472" s="304"/>
      <c r="K472" s="291"/>
      <c r="L472" s="304">
        <f>L473</f>
        <v>0</v>
      </c>
    </row>
    <row r="473" spans="2:12" ht="14.25" x14ac:dyDescent="0.2">
      <c r="B473" s="294">
        <v>230501</v>
      </c>
      <c r="C473" s="294"/>
      <c r="D473" s="294"/>
      <c r="E473" s="294"/>
      <c r="F473" s="294"/>
      <c r="G473" s="295" t="s">
        <v>216</v>
      </c>
      <c r="H473" s="304">
        <f>SUM(H474:H477)</f>
        <v>429000000</v>
      </c>
      <c r="I473" s="304">
        <f>SUM(I474:I477)</f>
        <v>33000000</v>
      </c>
      <c r="J473" s="304"/>
      <c r="K473" s="291"/>
      <c r="L473" s="304">
        <f>SUM(L474:L477)</f>
        <v>0</v>
      </c>
    </row>
    <row r="474" spans="2:12" ht="14.25" customHeight="1" x14ac:dyDescent="0.2">
      <c r="B474" s="764">
        <v>23050101</v>
      </c>
      <c r="C474" s="764">
        <v>70980</v>
      </c>
      <c r="D474" s="397" t="s">
        <v>645</v>
      </c>
      <c r="E474" s="764">
        <v>2101</v>
      </c>
      <c r="F474" s="764">
        <v>50610000</v>
      </c>
      <c r="G474" s="213" t="s">
        <v>217</v>
      </c>
      <c r="H474" s="305">
        <v>200000000</v>
      </c>
      <c r="I474" s="305">
        <v>9000000</v>
      </c>
      <c r="J474" s="305"/>
      <c r="K474" s="291">
        <v>27319320</v>
      </c>
      <c r="L474" s="305"/>
    </row>
    <row r="475" spans="2:12" ht="15.75" customHeight="1" x14ac:dyDescent="0.2">
      <c r="B475" s="764">
        <v>23050102</v>
      </c>
      <c r="C475" s="764">
        <v>70980</v>
      </c>
      <c r="D475" s="771" t="s">
        <v>646</v>
      </c>
      <c r="E475" s="764">
        <v>2101</v>
      </c>
      <c r="F475" s="764">
        <v>50610000</v>
      </c>
      <c r="G475" s="213" t="s">
        <v>218</v>
      </c>
      <c r="H475" s="305">
        <v>190000000</v>
      </c>
      <c r="I475" s="305">
        <v>10000000</v>
      </c>
      <c r="J475" s="305"/>
      <c r="K475" s="291"/>
      <c r="L475" s="305"/>
    </row>
    <row r="476" spans="2:12" ht="14.25" customHeight="1" x14ac:dyDescent="0.2">
      <c r="B476" s="764">
        <v>23050103</v>
      </c>
      <c r="C476" s="764">
        <v>70980</v>
      </c>
      <c r="D476" s="398" t="s">
        <v>647</v>
      </c>
      <c r="E476" s="764">
        <v>2101</v>
      </c>
      <c r="F476" s="764">
        <v>50600000</v>
      </c>
      <c r="G476" s="213" t="s">
        <v>219</v>
      </c>
      <c r="H476" s="305">
        <v>19000000</v>
      </c>
      <c r="I476" s="305">
        <v>9000000</v>
      </c>
      <c r="J476" s="305"/>
      <c r="K476" s="291"/>
      <c r="L476" s="305"/>
    </row>
    <row r="477" spans="2:12" ht="14.25" customHeight="1" x14ac:dyDescent="0.2">
      <c r="B477" s="764">
        <v>23050104</v>
      </c>
      <c r="C477" s="764">
        <v>70980</v>
      </c>
      <c r="D477" s="296" t="s">
        <v>648</v>
      </c>
      <c r="E477" s="764">
        <v>2101</v>
      </c>
      <c r="F477" s="764">
        <v>506010801</v>
      </c>
      <c r="G477" s="213" t="s">
        <v>220</v>
      </c>
      <c r="H477" s="305">
        <v>20000000</v>
      </c>
      <c r="I477" s="305">
        <v>5000000</v>
      </c>
      <c r="J477" s="305"/>
      <c r="K477" s="291"/>
      <c r="L477" s="305"/>
    </row>
    <row r="478" spans="2:12" ht="14.25" x14ac:dyDescent="0.2">
      <c r="B478" s="764"/>
      <c r="C478" s="764"/>
      <c r="D478" s="764"/>
      <c r="E478" s="764"/>
      <c r="F478" s="764"/>
      <c r="G478" s="764" t="s">
        <v>506</v>
      </c>
      <c r="H478" s="773"/>
      <c r="I478" s="773"/>
      <c r="J478" s="773"/>
      <c r="K478" s="774"/>
      <c r="L478" s="773"/>
    </row>
    <row r="479" spans="2:12" ht="33" customHeight="1" x14ac:dyDescent="0.2">
      <c r="B479" s="764"/>
      <c r="C479" s="764"/>
      <c r="D479" s="764"/>
      <c r="E479" s="764"/>
      <c r="F479" s="764"/>
      <c r="G479" s="357"/>
      <c r="H479" s="297"/>
      <c r="I479" s="297"/>
      <c r="J479" s="297"/>
      <c r="K479" s="768"/>
      <c r="L479" s="302"/>
    </row>
    <row r="480" spans="2:12" ht="14.25" x14ac:dyDescent="0.2">
      <c r="B480" s="294"/>
      <c r="C480" s="294"/>
      <c r="D480" s="294"/>
      <c r="E480" s="294"/>
      <c r="F480" s="294"/>
      <c r="G480" s="491" t="s">
        <v>471</v>
      </c>
      <c r="H480" s="301">
        <f>H398</f>
        <v>559992736</v>
      </c>
      <c r="I480" s="301">
        <f>I398</f>
        <v>559992736</v>
      </c>
      <c r="J480" s="301"/>
      <c r="K480" s="301">
        <f>K398</f>
        <v>286854352</v>
      </c>
      <c r="L480" s="301">
        <f>L398</f>
        <v>166932052</v>
      </c>
    </row>
    <row r="481" spans="2:13" ht="14.25" x14ac:dyDescent="0.2">
      <c r="B481" s="294"/>
      <c r="C481" s="294"/>
      <c r="D481" s="294"/>
      <c r="E481" s="294"/>
      <c r="F481" s="294"/>
      <c r="G481" s="491" t="s">
        <v>472</v>
      </c>
      <c r="H481" s="301">
        <f>H405</f>
        <v>955000000</v>
      </c>
      <c r="I481" s="447">
        <f>I405</f>
        <v>352129258.94</v>
      </c>
      <c r="J481" s="301"/>
      <c r="K481" s="301" t="e">
        <f>#REF!</f>
        <v>#REF!</v>
      </c>
      <c r="L481" s="301">
        <f>L405</f>
        <v>161687000</v>
      </c>
    </row>
    <row r="482" spans="2:13" ht="14.25" x14ac:dyDescent="0.2">
      <c r="B482" s="294"/>
      <c r="C482" s="294"/>
      <c r="D482" s="294"/>
      <c r="E482" s="294"/>
      <c r="F482" s="294"/>
      <c r="G482" s="491" t="s">
        <v>154</v>
      </c>
      <c r="H482" s="301">
        <f>H449</f>
        <v>2000000000</v>
      </c>
      <c r="I482" s="447">
        <f>I449</f>
        <v>221024796.03999999</v>
      </c>
      <c r="J482" s="301"/>
      <c r="K482" s="301" t="e">
        <f>#REF!</f>
        <v>#REF!</v>
      </c>
      <c r="L482" s="301">
        <f>L449</f>
        <v>2201497070.3499999</v>
      </c>
    </row>
    <row r="483" spans="2:13" ht="18" customHeight="1" x14ac:dyDescent="0.2">
      <c r="B483" s="294"/>
      <c r="C483" s="294"/>
      <c r="D483" s="294"/>
      <c r="E483" s="294"/>
      <c r="F483" s="294"/>
      <c r="G483" s="491"/>
      <c r="H483" s="302"/>
      <c r="I483" s="302"/>
      <c r="J483" s="302"/>
      <c r="K483" s="302"/>
      <c r="L483" s="302"/>
    </row>
    <row r="484" spans="2:13" ht="21" customHeight="1" x14ac:dyDescent="0.2">
      <c r="B484" s="294"/>
      <c r="C484" s="294"/>
      <c r="D484" s="294"/>
      <c r="E484" s="294"/>
      <c r="F484" s="294"/>
      <c r="G484" s="491" t="s">
        <v>2</v>
      </c>
      <c r="H484" s="301">
        <f t="shared" ref="H484:L484" si="83">SUM(H480:H483)</f>
        <v>3514992736</v>
      </c>
      <c r="I484" s="301">
        <f t="shared" si="83"/>
        <v>1133146790.98</v>
      </c>
      <c r="J484" s="301"/>
      <c r="K484" s="301" t="e">
        <f t="shared" si="83"/>
        <v>#REF!</v>
      </c>
      <c r="L484" s="301">
        <f t="shared" si="83"/>
        <v>2530116122.3499999</v>
      </c>
    </row>
    <row r="485" spans="2:13" x14ac:dyDescent="0.25">
      <c r="B485" s="18"/>
      <c r="C485" s="20"/>
      <c r="D485" s="18"/>
      <c r="E485" s="18"/>
      <c r="F485" s="18"/>
      <c r="G485" s="20"/>
      <c r="H485" s="37"/>
      <c r="I485" s="18"/>
      <c r="J485" s="18"/>
    </row>
    <row r="486" spans="2:13" x14ac:dyDescent="0.25">
      <c r="B486" s="18"/>
      <c r="C486" s="20"/>
      <c r="D486" s="18"/>
      <c r="E486" s="18"/>
      <c r="F486" s="18"/>
      <c r="G486" s="20"/>
      <c r="H486" s="37"/>
      <c r="I486" s="18"/>
      <c r="J486" s="18"/>
    </row>
    <row r="487" spans="2:13" x14ac:dyDescent="0.25">
      <c r="B487" s="18"/>
      <c r="C487" s="20"/>
      <c r="D487" s="18"/>
      <c r="E487" s="18"/>
      <c r="F487" s="18"/>
      <c r="G487" s="20"/>
      <c r="H487" s="37"/>
      <c r="I487" s="18"/>
      <c r="J487" s="18"/>
    </row>
    <row r="488" spans="2:13" x14ac:dyDescent="0.25">
      <c r="B488" s="18"/>
      <c r="C488" s="20"/>
      <c r="D488" s="18"/>
      <c r="E488" s="18"/>
      <c r="F488" s="18"/>
      <c r="G488" s="20"/>
      <c r="H488" s="37"/>
      <c r="I488" s="18"/>
      <c r="J488" s="18"/>
    </row>
    <row r="489" spans="2:13" ht="23.25" x14ac:dyDescent="0.35">
      <c r="B489" s="895" t="s">
        <v>0</v>
      </c>
      <c r="C489" s="895"/>
      <c r="D489" s="895"/>
      <c r="E489" s="895"/>
      <c r="F489" s="895"/>
      <c r="G489" s="895"/>
      <c r="H489" s="895"/>
      <c r="I489" s="895"/>
      <c r="J489" s="895"/>
      <c r="K489" s="895"/>
      <c r="L489" s="895"/>
    </row>
    <row r="490" spans="2:13" ht="18" x14ac:dyDescent="0.25">
      <c r="B490" s="899" t="s">
        <v>456</v>
      </c>
      <c r="C490" s="899"/>
      <c r="D490" s="899"/>
      <c r="E490" s="899"/>
      <c r="F490" s="899"/>
      <c r="G490" s="899"/>
      <c r="H490" s="899"/>
      <c r="I490" s="899"/>
      <c r="J490" s="899"/>
      <c r="K490" s="899"/>
      <c r="L490" s="899"/>
    </row>
    <row r="491" spans="2:13" ht="51" x14ac:dyDescent="0.2">
      <c r="B491" s="530" t="s">
        <v>470</v>
      </c>
      <c r="C491" s="530" t="s">
        <v>466</v>
      </c>
      <c r="D491" s="530" t="s">
        <v>500</v>
      </c>
      <c r="E491" s="530" t="s">
        <v>501</v>
      </c>
      <c r="F491" s="530" t="s">
        <v>467</v>
      </c>
      <c r="G491" s="317" t="s">
        <v>455</v>
      </c>
      <c r="H491" s="214" t="s">
        <v>559</v>
      </c>
      <c r="I491" s="778" t="s">
        <v>1107</v>
      </c>
      <c r="J491" s="214"/>
      <c r="K491" s="530" t="s">
        <v>777</v>
      </c>
      <c r="L491" s="324" t="s">
        <v>790</v>
      </c>
    </row>
    <row r="492" spans="2:13" ht="14.25" x14ac:dyDescent="0.2">
      <c r="B492" s="532"/>
      <c r="C492" s="532"/>
      <c r="D492" s="532"/>
      <c r="E492" s="532"/>
      <c r="F492" s="532"/>
      <c r="G492" s="215"/>
      <c r="H492" s="221"/>
      <c r="I492" s="221"/>
      <c r="J492" s="221"/>
      <c r="K492" s="221"/>
      <c r="L492" s="221"/>
    </row>
    <row r="493" spans="2:13" ht="14.25" x14ac:dyDescent="0.2">
      <c r="B493" s="294">
        <v>2</v>
      </c>
      <c r="C493" s="294"/>
      <c r="D493" s="294"/>
      <c r="E493" s="294"/>
      <c r="F493" s="294"/>
      <c r="G493" s="530" t="s">
        <v>59</v>
      </c>
      <c r="H493" s="217"/>
      <c r="I493" s="217"/>
      <c r="J493" s="217"/>
      <c r="K493" s="217"/>
      <c r="L493" s="217"/>
      <c r="M493" s="113"/>
    </row>
    <row r="494" spans="2:13" ht="14.25" x14ac:dyDescent="0.2">
      <c r="B494" s="294">
        <v>21</v>
      </c>
      <c r="C494" s="294"/>
      <c r="D494" s="294"/>
      <c r="E494" s="294"/>
      <c r="F494" s="294"/>
      <c r="G494" s="295" t="s">
        <v>3</v>
      </c>
      <c r="H494" s="217">
        <f>H495+H497</f>
        <v>252326034</v>
      </c>
      <c r="I494" s="217">
        <f>I495+I497</f>
        <v>252326034</v>
      </c>
      <c r="J494" s="217"/>
      <c r="K494" s="217"/>
      <c r="L494" s="217"/>
      <c r="M494" s="113"/>
    </row>
    <row r="495" spans="2:13" ht="14.25" x14ac:dyDescent="0.2">
      <c r="B495" s="294">
        <v>2101</v>
      </c>
      <c r="C495" s="294"/>
      <c r="D495" s="294"/>
      <c r="E495" s="294"/>
      <c r="F495" s="294"/>
      <c r="G495" s="295" t="s">
        <v>60</v>
      </c>
      <c r="H495" s="217">
        <f>'SOCIAL SECTOR PERSONNEL COST'!H325</f>
        <v>246566034</v>
      </c>
      <c r="I495" s="217">
        <v>246566034</v>
      </c>
      <c r="J495" s="217"/>
      <c r="K495" s="217"/>
      <c r="L495" s="217"/>
      <c r="M495" s="113"/>
    </row>
    <row r="496" spans="2:13" ht="25.5" x14ac:dyDescent="0.2">
      <c r="B496" s="294">
        <v>2102</v>
      </c>
      <c r="C496" s="294"/>
      <c r="D496" s="294"/>
      <c r="E496" s="294"/>
      <c r="F496" s="294"/>
      <c r="G496" s="295" t="s">
        <v>564</v>
      </c>
      <c r="H496" s="217">
        <f>H497</f>
        <v>5760000</v>
      </c>
      <c r="I496" s="217">
        <f>I497</f>
        <v>5760000</v>
      </c>
      <c r="J496" s="217"/>
      <c r="K496" s="217"/>
      <c r="L496" s="217"/>
      <c r="M496" s="113"/>
    </row>
    <row r="497" spans="2:13" ht="14.25" x14ac:dyDescent="0.2">
      <c r="B497" s="294">
        <v>210201</v>
      </c>
      <c r="C497" s="294"/>
      <c r="D497" s="294"/>
      <c r="E497" s="294"/>
      <c r="F497" s="294"/>
      <c r="G497" s="295" t="s">
        <v>64</v>
      </c>
      <c r="H497" s="217">
        <f>SUM(H498:H499)</f>
        <v>5760000</v>
      </c>
      <c r="I497" s="217">
        <f>SUM(I498:I499)</f>
        <v>5760000</v>
      </c>
      <c r="J497" s="217"/>
      <c r="K497" s="217"/>
      <c r="L497" s="217"/>
      <c r="M497" s="113"/>
    </row>
    <row r="498" spans="2:13" ht="14.25" x14ac:dyDescent="0.2">
      <c r="B498" s="532">
        <v>21020101</v>
      </c>
      <c r="C498" s="532"/>
      <c r="D498" s="532"/>
      <c r="E498" s="532"/>
      <c r="F498" s="532"/>
      <c r="G498" s="213" t="s">
        <v>65</v>
      </c>
      <c r="H498" s="217">
        <f>'SOCIAL SECTOR PERSONNEL COST'!J325</f>
        <v>0</v>
      </c>
      <c r="I498" s="217">
        <f>'[1]SOCIAL SECTOR PERSONNEL COST'!J302</f>
        <v>0</v>
      </c>
      <c r="J498" s="217"/>
      <c r="K498" s="217"/>
      <c r="L498" s="217"/>
      <c r="M498" s="113"/>
    </row>
    <row r="499" spans="2:13" ht="14.25" x14ac:dyDescent="0.2">
      <c r="B499" s="532">
        <v>21020102</v>
      </c>
      <c r="C499" s="532"/>
      <c r="D499" s="532"/>
      <c r="E499" s="532"/>
      <c r="F499" s="532"/>
      <c r="G499" s="213" t="s">
        <v>454</v>
      </c>
      <c r="H499" s="217">
        <f>'SOCIAL SECTOR PERSONNEL COST'!I325</f>
        <v>5760000</v>
      </c>
      <c r="I499" s="217">
        <v>5760000</v>
      </c>
      <c r="J499" s="217"/>
      <c r="K499" s="217"/>
      <c r="L499" s="217"/>
      <c r="M499" s="113"/>
    </row>
    <row r="500" spans="2:13" ht="14.25" x14ac:dyDescent="0.2">
      <c r="B500" s="294">
        <v>2202</v>
      </c>
      <c r="C500" s="294"/>
      <c r="D500" s="294"/>
      <c r="E500" s="294"/>
      <c r="F500" s="294"/>
      <c r="G500" s="295" t="s">
        <v>4</v>
      </c>
      <c r="H500" s="461">
        <f>H501+H504+H506+H508+H510</f>
        <v>20000000</v>
      </c>
      <c r="I500" s="461">
        <f>I501+I504+I506+I508+I510</f>
        <v>12871987.85</v>
      </c>
      <c r="J500" s="461"/>
      <c r="K500" s="373">
        <f>K501+K504+K506+K510</f>
        <v>0</v>
      </c>
      <c r="L500" s="285"/>
      <c r="M500" s="153"/>
    </row>
    <row r="501" spans="2:13" ht="14.25" x14ac:dyDescent="0.2">
      <c r="B501" s="294">
        <v>220201</v>
      </c>
      <c r="C501" s="294"/>
      <c r="D501" s="294"/>
      <c r="E501" s="294"/>
      <c r="F501" s="294"/>
      <c r="G501" s="295" t="s">
        <v>561</v>
      </c>
      <c r="H501" s="373">
        <f>SUM(H502:H503)</f>
        <v>6000000</v>
      </c>
      <c r="I501" s="373">
        <f>SUM(I502:I503)</f>
        <v>1871987.85</v>
      </c>
      <c r="J501" s="373"/>
      <c r="K501" s="373"/>
      <c r="L501" s="555"/>
      <c r="M501" s="153"/>
    </row>
    <row r="502" spans="2:13" ht="14.25" x14ac:dyDescent="0.2">
      <c r="B502" s="532">
        <v>22020101</v>
      </c>
      <c r="C502" s="532"/>
      <c r="D502" s="532"/>
      <c r="E502" s="532"/>
      <c r="F502" s="532"/>
      <c r="G502" s="213" t="s">
        <v>77</v>
      </c>
      <c r="H502" s="422">
        <v>5000000</v>
      </c>
      <c r="I502" s="422">
        <f>1000000+871987.85</f>
        <v>1871987.85</v>
      </c>
      <c r="J502" s="422"/>
      <c r="K502" s="422"/>
      <c r="L502" s="555"/>
      <c r="M502" s="154"/>
    </row>
    <row r="503" spans="2:13" ht="14.25" x14ac:dyDescent="0.2">
      <c r="B503" s="532">
        <v>22020102</v>
      </c>
      <c r="C503" s="532"/>
      <c r="D503" s="532"/>
      <c r="E503" s="532"/>
      <c r="F503" s="532"/>
      <c r="G503" s="213" t="s">
        <v>78</v>
      </c>
      <c r="H503" s="422">
        <v>1000000</v>
      </c>
      <c r="I503" s="422"/>
      <c r="J503" s="422"/>
      <c r="K503" s="422"/>
      <c r="L503" s="555"/>
      <c r="M503" s="154"/>
    </row>
    <row r="504" spans="2:13" ht="31.5" customHeight="1" x14ac:dyDescent="0.2">
      <c r="B504" s="294">
        <v>220203</v>
      </c>
      <c r="C504" s="294"/>
      <c r="D504" s="294"/>
      <c r="E504" s="294"/>
      <c r="F504" s="294"/>
      <c r="G504" s="295" t="s">
        <v>563</v>
      </c>
      <c r="H504" s="373">
        <f>H505</f>
        <v>4000000</v>
      </c>
      <c r="I504" s="373">
        <f>I505</f>
        <v>3000000</v>
      </c>
      <c r="J504" s="373"/>
      <c r="K504" s="373">
        <f>SUM(K505:K505)</f>
        <v>0</v>
      </c>
      <c r="L504" s="555"/>
      <c r="M504" s="153"/>
    </row>
    <row r="505" spans="2:13" ht="25.5" x14ac:dyDescent="0.2">
      <c r="B505" s="532">
        <v>22020301</v>
      </c>
      <c r="C505" s="532"/>
      <c r="D505" s="532"/>
      <c r="E505" s="532"/>
      <c r="F505" s="532"/>
      <c r="G505" s="213" t="s">
        <v>90</v>
      </c>
      <c r="H505" s="422">
        <v>4000000</v>
      </c>
      <c r="I505" s="422">
        <v>3000000</v>
      </c>
      <c r="J505" s="422"/>
      <c r="K505" s="422"/>
      <c r="L505" s="555"/>
      <c r="M505" s="154"/>
    </row>
    <row r="506" spans="2:13" ht="27.75" customHeight="1" x14ac:dyDescent="0.2">
      <c r="B506" s="294">
        <v>220204</v>
      </c>
      <c r="C506" s="294"/>
      <c r="D506" s="294"/>
      <c r="E506" s="294"/>
      <c r="F506" s="294"/>
      <c r="G506" s="295" t="s">
        <v>549</v>
      </c>
      <c r="H506" s="373">
        <f>SUM(H507:H507)</f>
        <v>3500000</v>
      </c>
      <c r="I506" s="373">
        <f>SUM(I507:I507)</f>
        <v>3500000</v>
      </c>
      <c r="J506" s="373"/>
      <c r="K506" s="373">
        <f>SUM(K507:K507)</f>
        <v>0</v>
      </c>
      <c r="L506" s="555"/>
      <c r="M506" s="153">
        <f>SUM(M507:M510)</f>
        <v>0</v>
      </c>
    </row>
    <row r="507" spans="2:13" ht="25.5" x14ac:dyDescent="0.2">
      <c r="B507" s="532">
        <v>22020401</v>
      </c>
      <c r="C507" s="532"/>
      <c r="D507" s="532"/>
      <c r="E507" s="532"/>
      <c r="F507" s="532"/>
      <c r="G507" s="213" t="s">
        <v>102</v>
      </c>
      <c r="H507" s="422">
        <v>3500000</v>
      </c>
      <c r="I507" s="422">
        <v>3500000</v>
      </c>
      <c r="J507" s="422"/>
      <c r="K507" s="422"/>
      <c r="L507" s="555"/>
      <c r="M507" s="154"/>
    </row>
    <row r="508" spans="2:13" ht="14.25" x14ac:dyDescent="0.2">
      <c r="B508" s="294">
        <v>220205</v>
      </c>
      <c r="C508" s="294"/>
      <c r="D508" s="294"/>
      <c r="E508" s="294"/>
      <c r="F508" s="294"/>
      <c r="G508" s="295" t="s">
        <v>562</v>
      </c>
      <c r="H508" s="373">
        <f>H509</f>
        <v>4300000</v>
      </c>
      <c r="I508" s="373">
        <f>I509</f>
        <v>1300000</v>
      </c>
      <c r="J508" s="373"/>
      <c r="K508" s="373">
        <f>SUM(K509:K509)</f>
        <v>0</v>
      </c>
      <c r="L508" s="555"/>
      <c r="M508" s="154"/>
    </row>
    <row r="509" spans="2:13" ht="14.25" x14ac:dyDescent="0.2">
      <c r="B509" s="532">
        <v>22020501</v>
      </c>
      <c r="C509" s="532"/>
      <c r="D509" s="532"/>
      <c r="E509" s="532"/>
      <c r="F509" s="532"/>
      <c r="G509" s="213" t="s">
        <v>114</v>
      </c>
      <c r="H509" s="422">
        <v>4300000</v>
      </c>
      <c r="I509" s="422">
        <v>1300000</v>
      </c>
      <c r="J509" s="422"/>
      <c r="K509" s="422"/>
      <c r="L509" s="555"/>
      <c r="M509" s="154"/>
    </row>
    <row r="510" spans="2:13" ht="14.25" x14ac:dyDescent="0.2">
      <c r="B510" s="294">
        <v>220208</v>
      </c>
      <c r="C510" s="294"/>
      <c r="D510" s="294"/>
      <c r="E510" s="294"/>
      <c r="F510" s="294"/>
      <c r="G510" s="295" t="s">
        <v>548</v>
      </c>
      <c r="H510" s="373">
        <f>H511</f>
        <v>2200000</v>
      </c>
      <c r="I510" s="373">
        <f>I511</f>
        <v>3200000</v>
      </c>
      <c r="J510" s="373"/>
      <c r="K510" s="373">
        <f>SUM(K511:K511)</f>
        <v>0</v>
      </c>
      <c r="L510" s="555"/>
      <c r="M510" s="154"/>
    </row>
    <row r="511" spans="2:13" ht="14.25" x14ac:dyDescent="0.2">
      <c r="B511" s="532">
        <v>22020801</v>
      </c>
      <c r="C511" s="532"/>
      <c r="D511" s="532"/>
      <c r="E511" s="532"/>
      <c r="F511" s="532"/>
      <c r="G511" s="213" t="s">
        <v>130</v>
      </c>
      <c r="H511" s="422">
        <v>2200000</v>
      </c>
      <c r="I511" s="422">
        <v>3200000</v>
      </c>
      <c r="J511" s="422"/>
      <c r="K511" s="422"/>
      <c r="L511" s="555"/>
      <c r="M511" s="153">
        <f>SUM(M512:M512)</f>
        <v>0</v>
      </c>
    </row>
    <row r="512" spans="2:13" ht="14.25" x14ac:dyDescent="0.2">
      <c r="B512" s="318"/>
      <c r="C512" s="318"/>
      <c r="D512" s="318"/>
      <c r="E512" s="318"/>
      <c r="F512" s="318"/>
      <c r="G512" s="439" t="s">
        <v>506</v>
      </c>
      <c r="H512" s="556"/>
      <c r="I512" s="556"/>
      <c r="J512" s="556"/>
      <c r="K512" s="556"/>
      <c r="L512" s="557"/>
      <c r="M512" s="154"/>
    </row>
    <row r="513" spans="2:13" ht="14.25" x14ac:dyDescent="0.2">
      <c r="B513" s="318"/>
      <c r="C513" s="318"/>
      <c r="D513" s="318"/>
      <c r="E513" s="318"/>
      <c r="F513" s="318"/>
      <c r="G513" s="348"/>
      <c r="H513" s="558"/>
      <c r="I513" s="558"/>
      <c r="J513" s="558"/>
      <c r="K513" s="558"/>
      <c r="L513" s="557"/>
      <c r="M513" s="153">
        <f>SUM(M514:M515)</f>
        <v>0</v>
      </c>
    </row>
    <row r="514" spans="2:13" ht="14.25" x14ac:dyDescent="0.2">
      <c r="B514" s="318"/>
      <c r="C514" s="318"/>
      <c r="D514" s="318"/>
      <c r="E514" s="318"/>
      <c r="F514" s="318"/>
      <c r="G514" s="348" t="s">
        <v>471</v>
      </c>
      <c r="H514" s="371">
        <f>H494</f>
        <v>252326034</v>
      </c>
      <c r="I514" s="371">
        <v>252326034</v>
      </c>
      <c r="J514" s="371"/>
      <c r="K514" s="371">
        <v>252326034</v>
      </c>
      <c r="L514" s="557"/>
      <c r="M514" s="154"/>
    </row>
    <row r="515" spans="2:13" ht="14.25" x14ac:dyDescent="0.2">
      <c r="B515" s="318"/>
      <c r="C515" s="318"/>
      <c r="D515" s="318"/>
      <c r="E515" s="318"/>
      <c r="F515" s="318"/>
      <c r="G515" s="348" t="s">
        <v>472</v>
      </c>
      <c r="H515" s="371">
        <f>H500</f>
        <v>20000000</v>
      </c>
      <c r="I515" s="371">
        <v>12871897.85</v>
      </c>
      <c r="J515" s="371"/>
      <c r="K515" s="371">
        <v>24000000</v>
      </c>
      <c r="L515" s="557"/>
      <c r="M515" s="154"/>
    </row>
    <row r="516" spans="2:13" ht="14.25" x14ac:dyDescent="0.2">
      <c r="B516" s="318"/>
      <c r="C516" s="318"/>
      <c r="D516" s="318"/>
      <c r="E516" s="318"/>
      <c r="F516" s="318"/>
      <c r="G516" s="523" t="s">
        <v>154</v>
      </c>
      <c r="H516" s="371"/>
      <c r="I516" s="371"/>
      <c r="J516" s="371"/>
      <c r="K516" s="371"/>
      <c r="L516" s="557"/>
      <c r="M516" s="153">
        <f>SUM(M517:M517)</f>
        <v>0</v>
      </c>
    </row>
    <row r="517" spans="2:13" ht="14.25" x14ac:dyDescent="0.2">
      <c r="B517" s="318"/>
      <c r="C517" s="318"/>
      <c r="D517" s="318"/>
      <c r="E517" s="318"/>
      <c r="F517" s="318"/>
      <c r="G517" s="348" t="s">
        <v>2</v>
      </c>
      <c r="H517" s="371">
        <f>SUM(H514:H516)</f>
        <v>272326034</v>
      </c>
      <c r="I517" s="371">
        <f>SUM(I514:I516)</f>
        <v>265197931.84999999</v>
      </c>
      <c r="J517" s="371"/>
      <c r="K517" s="371">
        <f>SUM(K514:K516)</f>
        <v>276326034</v>
      </c>
      <c r="L517" s="557"/>
      <c r="M517" s="154"/>
    </row>
    <row r="518" spans="2:13" x14ac:dyDescent="0.2">
      <c r="B518" s="20"/>
      <c r="C518" s="190"/>
      <c r="D518" s="190"/>
      <c r="E518" s="190"/>
      <c r="F518" s="190"/>
      <c r="G518" s="190"/>
      <c r="H518" s="48"/>
      <c r="I518" s="68"/>
      <c r="J518" s="68"/>
    </row>
    <row r="519" spans="2:13" x14ac:dyDescent="0.25">
      <c r="B519" s="18"/>
      <c r="C519" s="20"/>
      <c r="D519" s="18"/>
      <c r="E519" s="18"/>
      <c r="F519" s="18"/>
      <c r="G519" s="20"/>
      <c r="H519" s="37"/>
      <c r="I519" s="18"/>
      <c r="J519" s="18"/>
    </row>
    <row r="520" spans="2:13" ht="23.25" x14ac:dyDescent="0.2">
      <c r="B520" s="946" t="s">
        <v>0</v>
      </c>
      <c r="C520" s="946"/>
      <c r="D520" s="946"/>
      <c r="E520" s="946"/>
      <c r="F520" s="946"/>
      <c r="G520" s="946"/>
      <c r="H520" s="946"/>
      <c r="I520" s="946"/>
      <c r="J520" s="946"/>
      <c r="K520" s="946"/>
      <c r="L520" s="946"/>
    </row>
    <row r="521" spans="2:13" ht="18" x14ac:dyDescent="0.2">
      <c r="B521" s="945" t="s">
        <v>457</v>
      </c>
      <c r="C521" s="945"/>
      <c r="D521" s="945"/>
      <c r="E521" s="945"/>
      <c r="F521" s="945"/>
      <c r="G521" s="945"/>
      <c r="H521" s="945"/>
      <c r="I521" s="945"/>
      <c r="J521" s="945"/>
      <c r="K521" s="945"/>
      <c r="L521" s="945"/>
    </row>
    <row r="522" spans="2:13" ht="45.75" customHeight="1" x14ac:dyDescent="0.2">
      <c r="B522" s="279" t="s">
        <v>470</v>
      </c>
      <c r="C522" s="279" t="s">
        <v>466</v>
      </c>
      <c r="D522" s="279" t="s">
        <v>500</v>
      </c>
      <c r="E522" s="279" t="s">
        <v>501</v>
      </c>
      <c r="F522" s="279" t="s">
        <v>467</v>
      </c>
      <c r="G522" s="280" t="s">
        <v>455</v>
      </c>
      <c r="H522" s="279" t="s">
        <v>559</v>
      </c>
      <c r="I522" s="778" t="s">
        <v>1107</v>
      </c>
      <c r="J522" s="279"/>
      <c r="K522" s="279" t="s">
        <v>777</v>
      </c>
      <c r="L522" s="281" t="s">
        <v>790</v>
      </c>
    </row>
    <row r="523" spans="2:13" ht="14.25" x14ac:dyDescent="0.2">
      <c r="B523" s="294">
        <v>2</v>
      </c>
      <c r="C523" s="437"/>
      <c r="D523" s="437"/>
      <c r="E523" s="437"/>
      <c r="F523" s="437"/>
      <c r="G523" s="214" t="s">
        <v>59</v>
      </c>
      <c r="H523" s="427">
        <f>SUM(H524,H530)</f>
        <v>82879676</v>
      </c>
      <c r="I523" s="427">
        <f t="shared" ref="I523:L523" si="84">SUM(I524,I530)</f>
        <v>67751663.849999994</v>
      </c>
      <c r="J523" s="427"/>
      <c r="K523" s="427">
        <f t="shared" si="84"/>
        <v>3000000</v>
      </c>
      <c r="L523" s="427">
        <f t="shared" si="84"/>
        <v>0</v>
      </c>
    </row>
    <row r="524" spans="2:13" ht="14.25" x14ac:dyDescent="0.2">
      <c r="B524" s="294">
        <v>21</v>
      </c>
      <c r="C524" s="437"/>
      <c r="D524" s="437"/>
      <c r="E524" s="437"/>
      <c r="F524" s="437"/>
      <c r="G524" s="214" t="s">
        <v>3</v>
      </c>
      <c r="H524" s="427">
        <f>SUM(H525:H526)</f>
        <v>62879676</v>
      </c>
      <c r="I524" s="427">
        <f t="shared" ref="I524:L524" si="85">SUM(I525:I526)</f>
        <v>62879676</v>
      </c>
      <c r="J524" s="427"/>
      <c r="K524" s="427">
        <f t="shared" si="85"/>
        <v>0</v>
      </c>
      <c r="L524" s="427">
        <f t="shared" si="85"/>
        <v>0</v>
      </c>
    </row>
    <row r="525" spans="2:13" ht="14.25" x14ac:dyDescent="0.2">
      <c r="B525" s="532">
        <v>21010101</v>
      </c>
      <c r="C525" s="436"/>
      <c r="D525" s="436"/>
      <c r="E525" s="436"/>
      <c r="F525" s="436"/>
      <c r="G525" s="215" t="s">
        <v>60</v>
      </c>
      <c r="H525" s="427">
        <f>'SOCIAL SECTOR PERSONNEL COST'!H362</f>
        <v>53120439</v>
      </c>
      <c r="I525" s="427">
        <f>H525</f>
        <v>53120439</v>
      </c>
      <c r="J525" s="427"/>
      <c r="K525" s="427"/>
      <c r="L525" s="427"/>
    </row>
    <row r="526" spans="2:13" ht="25.5" x14ac:dyDescent="0.2">
      <c r="B526" s="294">
        <v>2102</v>
      </c>
      <c r="C526" s="437"/>
      <c r="D526" s="437"/>
      <c r="E526" s="437"/>
      <c r="F526" s="437"/>
      <c r="G526" s="214" t="s">
        <v>564</v>
      </c>
      <c r="H526" s="427">
        <f>SUM(H527)</f>
        <v>9759237</v>
      </c>
      <c r="I526" s="427">
        <f t="shared" ref="I526:L526" si="86">SUM(I527)</f>
        <v>9759237</v>
      </c>
      <c r="J526" s="427"/>
      <c r="K526" s="427">
        <f t="shared" si="86"/>
        <v>0</v>
      </c>
      <c r="L526" s="427">
        <f t="shared" si="86"/>
        <v>0</v>
      </c>
    </row>
    <row r="527" spans="2:13" ht="13.5" customHeight="1" x14ac:dyDescent="0.2">
      <c r="B527" s="294">
        <v>210201</v>
      </c>
      <c r="C527" s="437"/>
      <c r="D527" s="437"/>
      <c r="E527" s="437"/>
      <c r="F527" s="437"/>
      <c r="G527" s="214" t="s">
        <v>64</v>
      </c>
      <c r="H527" s="427">
        <f>SUM(H528:H529)</f>
        <v>9759237</v>
      </c>
      <c r="I527" s="427">
        <f t="shared" ref="I527:L527" si="87">SUM(I528:I529)</f>
        <v>9759237</v>
      </c>
      <c r="J527" s="427"/>
      <c r="K527" s="427">
        <f t="shared" si="87"/>
        <v>0</v>
      </c>
      <c r="L527" s="427">
        <f t="shared" si="87"/>
        <v>0</v>
      </c>
    </row>
    <row r="528" spans="2:13" ht="14.25" x14ac:dyDescent="0.2">
      <c r="B528" s="532">
        <v>21020101</v>
      </c>
      <c r="C528" s="436"/>
      <c r="D528" s="436"/>
      <c r="E528" s="436"/>
      <c r="F528" s="436"/>
      <c r="G528" s="215" t="s">
        <v>65</v>
      </c>
      <c r="H528" s="427">
        <f>'SOCIAL SECTOR PERSONNEL COST'!J362</f>
        <v>7914876</v>
      </c>
      <c r="I528" s="427">
        <f>H528</f>
        <v>7914876</v>
      </c>
      <c r="J528" s="427"/>
      <c r="K528" s="427"/>
      <c r="L528" s="427"/>
    </row>
    <row r="529" spans="2:12" ht="14.25" x14ac:dyDescent="0.2">
      <c r="B529" s="532">
        <v>21020102</v>
      </c>
      <c r="C529" s="436"/>
      <c r="D529" s="436"/>
      <c r="E529" s="436"/>
      <c r="F529" s="436"/>
      <c r="G529" s="215" t="s">
        <v>454</v>
      </c>
      <c r="H529" s="427">
        <f>'SOCIAL SECTOR PERSONNEL COST'!I362</f>
        <v>1844361</v>
      </c>
      <c r="I529" s="427">
        <f>H529</f>
        <v>1844361</v>
      </c>
      <c r="J529" s="427"/>
      <c r="K529" s="427"/>
      <c r="L529" s="427"/>
    </row>
    <row r="530" spans="2:12" ht="14.25" x14ac:dyDescent="0.2">
      <c r="B530" s="294">
        <v>2202</v>
      </c>
      <c r="C530" s="437"/>
      <c r="D530" s="437"/>
      <c r="E530" s="437"/>
      <c r="F530" s="437"/>
      <c r="G530" s="214" t="s">
        <v>4</v>
      </c>
      <c r="H530" s="427">
        <f>SUM(H531,H536,H540,H547,H553)</f>
        <v>20000000</v>
      </c>
      <c r="I530" s="448">
        <f>SUM(I531,I536,I540,I547,I553)</f>
        <v>4871987.8499999996</v>
      </c>
      <c r="J530" s="427"/>
      <c r="K530" s="427">
        <f>SUM(K531,K536,K540,K547,K553)</f>
        <v>3000000</v>
      </c>
      <c r="L530" s="427">
        <f>SUM(L531,L536,L540,L547,L553)</f>
        <v>0</v>
      </c>
    </row>
    <row r="531" spans="2:12" ht="14.25" x14ac:dyDescent="0.2">
      <c r="B531" s="294">
        <v>220201</v>
      </c>
      <c r="C531" s="437"/>
      <c r="D531" s="437"/>
      <c r="E531" s="437"/>
      <c r="F531" s="437"/>
      <c r="G531" s="214" t="s">
        <v>561</v>
      </c>
      <c r="H531" s="427">
        <f>SUM(H532:H535)</f>
        <v>12000000</v>
      </c>
      <c r="I531" s="427">
        <f>SUM(I532:I535)</f>
        <v>100000</v>
      </c>
      <c r="J531" s="427"/>
      <c r="K531" s="427">
        <f>SUM(K532:K535)</f>
        <v>900000</v>
      </c>
      <c r="L531" s="427">
        <f>SUM(L532:L535)</f>
        <v>0</v>
      </c>
    </row>
    <row r="532" spans="2:12" ht="14.25" x14ac:dyDescent="0.2">
      <c r="B532" s="532">
        <v>22020101</v>
      </c>
      <c r="C532" s="438" t="s">
        <v>689</v>
      </c>
      <c r="D532" s="436"/>
      <c r="E532" s="436"/>
      <c r="F532" s="438" t="s">
        <v>482</v>
      </c>
      <c r="G532" s="215" t="s">
        <v>77</v>
      </c>
      <c r="H532" s="427">
        <v>8000000</v>
      </c>
      <c r="I532" s="427">
        <v>50000</v>
      </c>
      <c r="J532" s="427"/>
      <c r="K532" s="427">
        <v>900000</v>
      </c>
      <c r="L532" s="427"/>
    </row>
    <row r="533" spans="2:12" ht="14.25" x14ac:dyDescent="0.2">
      <c r="B533" s="532">
        <v>22020102</v>
      </c>
      <c r="C533" s="438" t="s">
        <v>689</v>
      </c>
      <c r="D533" s="436"/>
      <c r="E533" s="436"/>
      <c r="F533" s="438" t="s">
        <v>482</v>
      </c>
      <c r="G533" s="215" t="s">
        <v>78</v>
      </c>
      <c r="H533" s="427">
        <v>4000000</v>
      </c>
      <c r="I533" s="427">
        <v>50000</v>
      </c>
      <c r="J533" s="427"/>
      <c r="K533" s="427"/>
      <c r="L533" s="427"/>
    </row>
    <row r="534" spans="2:12" ht="25.5" x14ac:dyDescent="0.2">
      <c r="B534" s="532">
        <v>22020103</v>
      </c>
      <c r="C534" s="438" t="s">
        <v>689</v>
      </c>
      <c r="D534" s="436"/>
      <c r="E534" s="436"/>
      <c r="F534" s="438" t="s">
        <v>482</v>
      </c>
      <c r="G534" s="215" t="s">
        <v>79</v>
      </c>
      <c r="H534" s="427"/>
      <c r="I534" s="427"/>
      <c r="J534" s="427"/>
      <c r="K534" s="427"/>
      <c r="L534" s="427"/>
    </row>
    <row r="535" spans="2:12" ht="25.5" x14ac:dyDescent="0.2">
      <c r="B535" s="532">
        <v>22020104</v>
      </c>
      <c r="C535" s="436"/>
      <c r="D535" s="436"/>
      <c r="E535" s="436"/>
      <c r="F535" s="436"/>
      <c r="G535" s="215" t="s">
        <v>80</v>
      </c>
      <c r="H535" s="427"/>
      <c r="I535" s="427"/>
      <c r="J535" s="427"/>
      <c r="K535" s="427"/>
      <c r="L535" s="427"/>
    </row>
    <row r="536" spans="2:12" ht="14.25" x14ac:dyDescent="0.2">
      <c r="B536" s="294">
        <v>220202</v>
      </c>
      <c r="C536" s="437"/>
      <c r="D536" s="437"/>
      <c r="E536" s="437"/>
      <c r="F536" s="437"/>
      <c r="G536" s="214" t="s">
        <v>568</v>
      </c>
      <c r="H536" s="427">
        <f>SUM(H537:H539)</f>
        <v>2000000</v>
      </c>
      <c r="I536" s="427">
        <f>SUM(I537:I539)</f>
        <v>2000000</v>
      </c>
      <c r="J536" s="427"/>
      <c r="K536" s="427">
        <f>SUM(K537:K539)</f>
        <v>500000</v>
      </c>
      <c r="L536" s="427">
        <f>SUM(L537:L539)</f>
        <v>0</v>
      </c>
    </row>
    <row r="537" spans="2:12" ht="19.5" customHeight="1" x14ac:dyDescent="0.2">
      <c r="B537" s="532">
        <v>22020201</v>
      </c>
      <c r="C537" s="438" t="s">
        <v>689</v>
      </c>
      <c r="D537" s="436"/>
      <c r="E537" s="436"/>
      <c r="F537" s="438" t="s">
        <v>482</v>
      </c>
      <c r="G537" s="215" t="s">
        <v>82</v>
      </c>
      <c r="H537" s="427">
        <v>1000000</v>
      </c>
      <c r="I537" s="427">
        <v>1000000</v>
      </c>
      <c r="J537" s="427"/>
      <c r="K537" s="427">
        <v>300000</v>
      </c>
      <c r="L537" s="427"/>
    </row>
    <row r="538" spans="2:12" ht="19.5" customHeight="1" x14ac:dyDescent="0.2">
      <c r="B538" s="532">
        <v>22020202</v>
      </c>
      <c r="C538" s="436"/>
      <c r="D538" s="436"/>
      <c r="E538" s="436"/>
      <c r="F538" s="436"/>
      <c r="G538" s="215" t="s">
        <v>83</v>
      </c>
      <c r="H538" s="427"/>
      <c r="I538" s="427"/>
      <c r="J538" s="427"/>
      <c r="K538" s="427"/>
      <c r="L538" s="427"/>
    </row>
    <row r="539" spans="2:12" ht="14.25" x14ac:dyDescent="0.2">
      <c r="B539" s="532">
        <v>22020203</v>
      </c>
      <c r="C539" s="438" t="s">
        <v>689</v>
      </c>
      <c r="D539" s="436"/>
      <c r="E539" s="436"/>
      <c r="F539" s="438" t="s">
        <v>482</v>
      </c>
      <c r="G539" s="215" t="s">
        <v>84</v>
      </c>
      <c r="H539" s="427">
        <v>1000000</v>
      </c>
      <c r="I539" s="427">
        <v>1000000</v>
      </c>
      <c r="J539" s="427"/>
      <c r="K539" s="427">
        <v>200000</v>
      </c>
      <c r="L539" s="427"/>
    </row>
    <row r="540" spans="2:12" ht="27.75" customHeight="1" x14ac:dyDescent="0.2">
      <c r="B540" s="294">
        <v>220203</v>
      </c>
      <c r="C540" s="437"/>
      <c r="D540" s="437"/>
      <c r="E540" s="437"/>
      <c r="F540" s="437"/>
      <c r="G540" s="214" t="s">
        <v>563</v>
      </c>
      <c r="H540" s="427">
        <f>SUM(H541:H546)</f>
        <v>3000000</v>
      </c>
      <c r="I540" s="427">
        <f>SUM(I541:I546)</f>
        <v>871987.85</v>
      </c>
      <c r="J540" s="427"/>
      <c r="K540" s="427">
        <f>SUM(K541:K546)</f>
        <v>500000</v>
      </c>
      <c r="L540" s="427">
        <f>SUM(L541:L546)</f>
        <v>0</v>
      </c>
    </row>
    <row r="541" spans="2:12" ht="28.5" customHeight="1" x14ac:dyDescent="0.2">
      <c r="B541" s="532">
        <v>22020301</v>
      </c>
      <c r="C541" s="438" t="s">
        <v>689</v>
      </c>
      <c r="D541" s="436"/>
      <c r="E541" s="438" t="s">
        <v>502</v>
      </c>
      <c r="F541" s="436">
        <v>5061083</v>
      </c>
      <c r="G541" s="215" t="s">
        <v>90</v>
      </c>
      <c r="H541" s="427">
        <v>2000000</v>
      </c>
      <c r="I541" s="427">
        <f>50000+471987.85</f>
        <v>521987.85</v>
      </c>
      <c r="J541" s="427"/>
      <c r="K541" s="427">
        <v>200000</v>
      </c>
      <c r="L541" s="427"/>
    </row>
    <row r="542" spans="2:12" ht="28.5" customHeight="1" x14ac:dyDescent="0.2">
      <c r="B542" s="532">
        <v>22020302</v>
      </c>
      <c r="C542" s="438" t="s">
        <v>689</v>
      </c>
      <c r="D542" s="436"/>
      <c r="E542" s="438" t="s">
        <v>502</v>
      </c>
      <c r="F542" s="436">
        <v>5061083</v>
      </c>
      <c r="G542" s="215" t="s">
        <v>91</v>
      </c>
      <c r="H542" s="427">
        <v>800000</v>
      </c>
      <c r="I542" s="427">
        <v>200000</v>
      </c>
      <c r="J542" s="427"/>
      <c r="K542" s="427">
        <v>200000</v>
      </c>
      <c r="L542" s="427"/>
    </row>
    <row r="543" spans="2:12" ht="28.5" customHeight="1" x14ac:dyDescent="0.2">
      <c r="B543" s="532">
        <v>22020303</v>
      </c>
      <c r="C543" s="436"/>
      <c r="D543" s="436"/>
      <c r="E543" s="436"/>
      <c r="F543" s="436"/>
      <c r="G543" s="215" t="s">
        <v>92</v>
      </c>
      <c r="H543" s="427">
        <v>100000</v>
      </c>
      <c r="I543" s="427">
        <v>100000</v>
      </c>
      <c r="J543" s="427"/>
      <c r="K543" s="427"/>
      <c r="L543" s="427"/>
    </row>
    <row r="544" spans="2:12" ht="28.5" customHeight="1" x14ac:dyDescent="0.2">
      <c r="B544" s="532">
        <v>22020304</v>
      </c>
      <c r="C544" s="438" t="s">
        <v>689</v>
      </c>
      <c r="D544" s="436"/>
      <c r="E544" s="438" t="s">
        <v>502</v>
      </c>
      <c r="F544" s="436">
        <v>5061083</v>
      </c>
      <c r="G544" s="215" t="s">
        <v>93</v>
      </c>
      <c r="H544" s="427"/>
      <c r="I544" s="427"/>
      <c r="J544" s="427"/>
      <c r="K544" s="427">
        <v>100000</v>
      </c>
      <c r="L544" s="427"/>
    </row>
    <row r="545" spans="2:12" ht="28.5" customHeight="1" x14ac:dyDescent="0.2">
      <c r="B545" s="532">
        <v>22020305</v>
      </c>
      <c r="C545" s="436"/>
      <c r="D545" s="436"/>
      <c r="E545" s="436"/>
      <c r="F545" s="436"/>
      <c r="G545" s="215" t="s">
        <v>94</v>
      </c>
      <c r="H545" s="427">
        <v>100000</v>
      </c>
      <c r="I545" s="427">
        <v>50000</v>
      </c>
      <c r="J545" s="427"/>
      <c r="K545" s="427"/>
      <c r="L545" s="427"/>
    </row>
    <row r="546" spans="2:12" ht="28.5" customHeight="1" x14ac:dyDescent="0.2">
      <c r="B546" s="532">
        <v>22020311</v>
      </c>
      <c r="C546" s="436"/>
      <c r="D546" s="436"/>
      <c r="E546" s="436"/>
      <c r="F546" s="436"/>
      <c r="G546" s="215" t="s">
        <v>100</v>
      </c>
      <c r="H546" s="427"/>
      <c r="I546" s="427"/>
      <c r="J546" s="427"/>
      <c r="K546" s="427"/>
      <c r="L546" s="427"/>
    </row>
    <row r="547" spans="2:12" ht="28.5" customHeight="1" x14ac:dyDescent="0.2">
      <c r="B547" s="294">
        <v>220204</v>
      </c>
      <c r="C547" s="437"/>
      <c r="D547" s="437"/>
      <c r="E547" s="437"/>
      <c r="F547" s="437"/>
      <c r="G547" s="214" t="s">
        <v>549</v>
      </c>
      <c r="H547" s="427">
        <f>SUM(H548:H552)</f>
        <v>2000000</v>
      </c>
      <c r="I547" s="427">
        <f>SUM(I548:I552)</f>
        <v>1700000</v>
      </c>
      <c r="J547" s="427"/>
      <c r="K547" s="427">
        <f>SUM(K548:K552)</f>
        <v>600000</v>
      </c>
      <c r="L547" s="427">
        <f>SUM(L548:L552)</f>
        <v>0</v>
      </c>
    </row>
    <row r="548" spans="2:12" ht="28.5" customHeight="1" x14ac:dyDescent="0.2">
      <c r="B548" s="532">
        <v>22020401</v>
      </c>
      <c r="C548" s="436"/>
      <c r="D548" s="436"/>
      <c r="E548" s="436"/>
      <c r="F548" s="436"/>
      <c r="G548" s="215" t="s">
        <v>102</v>
      </c>
      <c r="H548" s="427">
        <v>500000</v>
      </c>
      <c r="I548" s="427">
        <v>500000</v>
      </c>
      <c r="J548" s="427"/>
      <c r="K548" s="427"/>
      <c r="L548" s="427"/>
    </row>
    <row r="549" spans="2:12" ht="28.5" customHeight="1" x14ac:dyDescent="0.2">
      <c r="B549" s="532">
        <v>22020402</v>
      </c>
      <c r="C549" s="438" t="s">
        <v>689</v>
      </c>
      <c r="D549" s="436"/>
      <c r="E549" s="436"/>
      <c r="F549" s="438" t="s">
        <v>482</v>
      </c>
      <c r="G549" s="215" t="s">
        <v>103</v>
      </c>
      <c r="H549" s="427">
        <v>500000</v>
      </c>
      <c r="I549" s="427">
        <v>500000</v>
      </c>
      <c r="J549" s="427"/>
      <c r="K549" s="427">
        <v>400000</v>
      </c>
      <c r="L549" s="427"/>
    </row>
    <row r="550" spans="2:12" ht="28.5" customHeight="1" x14ac:dyDescent="0.2">
      <c r="B550" s="532">
        <v>22020403</v>
      </c>
      <c r="C550" s="436"/>
      <c r="D550" s="436"/>
      <c r="E550" s="436"/>
      <c r="F550" s="436"/>
      <c r="G550" s="215" t="s">
        <v>104</v>
      </c>
      <c r="H550" s="427">
        <v>500000</v>
      </c>
      <c r="I550" s="427">
        <v>500000</v>
      </c>
      <c r="J550" s="427"/>
      <c r="K550" s="427"/>
      <c r="L550" s="427"/>
    </row>
    <row r="551" spans="2:12" ht="28.5" customHeight="1" x14ac:dyDescent="0.2">
      <c r="B551" s="532">
        <v>22020404</v>
      </c>
      <c r="C551" s="436"/>
      <c r="D551" s="436"/>
      <c r="E551" s="436"/>
      <c r="F551" s="436"/>
      <c r="G551" s="215" t="s">
        <v>105</v>
      </c>
      <c r="H551" s="427"/>
      <c r="I551" s="427"/>
      <c r="J551" s="427"/>
      <c r="K551" s="427"/>
      <c r="L551" s="427"/>
    </row>
    <row r="552" spans="2:12" ht="28.5" customHeight="1" x14ac:dyDescent="0.2">
      <c r="B552" s="532">
        <v>22020405</v>
      </c>
      <c r="C552" s="438" t="s">
        <v>689</v>
      </c>
      <c r="D552" s="436"/>
      <c r="E552" s="436"/>
      <c r="F552" s="438" t="s">
        <v>482</v>
      </c>
      <c r="G552" s="215" t="s">
        <v>106</v>
      </c>
      <c r="H552" s="427">
        <v>500000</v>
      </c>
      <c r="I552" s="427">
        <v>200000</v>
      </c>
      <c r="J552" s="427"/>
      <c r="K552" s="427">
        <v>200000</v>
      </c>
      <c r="L552" s="427"/>
    </row>
    <row r="553" spans="2:12" ht="28.5" customHeight="1" x14ac:dyDescent="0.2">
      <c r="B553" s="294">
        <v>220208</v>
      </c>
      <c r="C553" s="437"/>
      <c r="D553" s="437"/>
      <c r="E553" s="437"/>
      <c r="F553" s="437"/>
      <c r="G553" s="214" t="s">
        <v>548</v>
      </c>
      <c r="H553" s="427">
        <f>SUM(H554:H554)</f>
        <v>1000000</v>
      </c>
      <c r="I553" s="427">
        <f>SUM(I554:I554)</f>
        <v>200000</v>
      </c>
      <c r="J553" s="427"/>
      <c r="K553" s="427">
        <f>SUM(K554:K554)</f>
        <v>500000</v>
      </c>
      <c r="L553" s="427">
        <f>SUM(L554:L554)</f>
        <v>0</v>
      </c>
    </row>
    <row r="554" spans="2:12" ht="28.5" customHeight="1" x14ac:dyDescent="0.2">
      <c r="B554" s="532">
        <v>22020803</v>
      </c>
      <c r="C554" s="438" t="s">
        <v>689</v>
      </c>
      <c r="D554" s="436"/>
      <c r="E554" s="436"/>
      <c r="F554" s="438" t="s">
        <v>690</v>
      </c>
      <c r="G554" s="215" t="s">
        <v>132</v>
      </c>
      <c r="H554" s="427">
        <v>1000000</v>
      </c>
      <c r="I554" s="427">
        <v>200000</v>
      </c>
      <c r="J554" s="427"/>
      <c r="K554" s="427">
        <v>500000</v>
      </c>
      <c r="L554" s="427"/>
    </row>
    <row r="555" spans="2:12" ht="22.5" customHeight="1" x14ac:dyDescent="0.2">
      <c r="B555" s="560"/>
      <c r="C555" s="561"/>
      <c r="D555" s="561"/>
      <c r="E555" s="561"/>
      <c r="F555" s="561"/>
      <c r="G555" s="561"/>
      <c r="H555" s="457"/>
      <c r="I555" s="452"/>
      <c r="J555" s="452"/>
      <c r="K555" s="562"/>
      <c r="L555" s="562"/>
    </row>
    <row r="556" spans="2:12" ht="14.25" x14ac:dyDescent="0.2">
      <c r="B556" s="560"/>
      <c r="C556" s="915" t="s">
        <v>222</v>
      </c>
      <c r="D556" s="915"/>
      <c r="E556" s="915"/>
      <c r="F556" s="915"/>
      <c r="G556" s="915"/>
      <c r="H556" s="915"/>
      <c r="I556" s="915"/>
      <c r="J556" s="915"/>
      <c r="K556" s="563"/>
      <c r="L556" s="563"/>
    </row>
    <row r="557" spans="2:12" ht="14.25" x14ac:dyDescent="0.2">
      <c r="B557" s="560"/>
      <c r="C557" s="564"/>
      <c r="D557" s="564"/>
      <c r="E557" s="564"/>
      <c r="F557" s="564"/>
      <c r="G557" s="564" t="s">
        <v>3</v>
      </c>
      <c r="H557" s="565">
        <f>H524</f>
        <v>62879676</v>
      </c>
      <c r="I557" s="565">
        <f>I524</f>
        <v>62879676</v>
      </c>
      <c r="J557" s="565"/>
      <c r="K557" s="565">
        <v>24726718</v>
      </c>
      <c r="L557" s="565"/>
    </row>
    <row r="558" spans="2:12" ht="14.25" x14ac:dyDescent="0.2">
      <c r="B558" s="560"/>
      <c r="C558" s="564"/>
      <c r="D558" s="564"/>
      <c r="E558" s="564"/>
      <c r="F558" s="564"/>
      <c r="G558" s="564" t="s">
        <v>4</v>
      </c>
      <c r="H558" s="565">
        <f>H530</f>
        <v>20000000</v>
      </c>
      <c r="I558" s="565">
        <f>I530</f>
        <v>4871987.8499999996</v>
      </c>
      <c r="J558" s="565"/>
      <c r="K558" s="565">
        <v>25000000</v>
      </c>
      <c r="L558" s="565"/>
    </row>
    <row r="559" spans="2:12" ht="14.25" x14ac:dyDescent="0.2">
      <c r="B559" s="560"/>
      <c r="C559" s="564"/>
      <c r="D559" s="564"/>
      <c r="E559" s="564"/>
      <c r="F559" s="564"/>
      <c r="G559" s="564" t="s">
        <v>154</v>
      </c>
      <c r="H559" s="565"/>
      <c r="I559" s="565"/>
      <c r="J559" s="565"/>
      <c r="K559" s="565"/>
      <c r="L559" s="565"/>
    </row>
    <row r="560" spans="2:12" ht="14.25" x14ac:dyDescent="0.2">
      <c r="B560" s="560"/>
      <c r="C560" s="564"/>
      <c r="D560" s="564"/>
      <c r="E560" s="564"/>
      <c r="F560" s="564"/>
      <c r="G560" s="564" t="s">
        <v>2</v>
      </c>
      <c r="H560" s="566">
        <f>SUM(H557:H558:H559)</f>
        <v>82879676</v>
      </c>
      <c r="I560" s="566">
        <f>SUM(I557:I558:I559)</f>
        <v>67751663.849999994</v>
      </c>
      <c r="J560" s="566"/>
      <c r="K560" s="566">
        <f>SUM(K557:K558:K559)</f>
        <v>49726718</v>
      </c>
      <c r="L560" s="566"/>
    </row>
    <row r="561" spans="2:12" x14ac:dyDescent="0.25">
      <c r="B561" s="18"/>
      <c r="C561" s="20"/>
      <c r="D561" s="18"/>
      <c r="E561" s="18"/>
      <c r="F561" s="18"/>
      <c r="G561" s="20"/>
      <c r="H561" s="37"/>
      <c r="I561" s="18"/>
      <c r="J561" s="18"/>
    </row>
    <row r="562" spans="2:12" ht="20.25" x14ac:dyDescent="0.3">
      <c r="B562" s="901" t="s">
        <v>0</v>
      </c>
      <c r="C562" s="901"/>
      <c r="D562" s="901"/>
      <c r="E562" s="901"/>
      <c r="F562" s="901"/>
      <c r="G562" s="901"/>
      <c r="H562" s="901"/>
      <c r="I562" s="901"/>
      <c r="J562" s="901"/>
      <c r="K562" s="901"/>
      <c r="L562" s="901"/>
    </row>
    <row r="563" spans="2:12" ht="18" x14ac:dyDescent="0.25">
      <c r="B563" s="899" t="s">
        <v>462</v>
      </c>
      <c r="C563" s="899"/>
      <c r="D563" s="899"/>
      <c r="E563" s="899"/>
      <c r="F563" s="899"/>
      <c r="G563" s="899"/>
      <c r="H563" s="899"/>
      <c r="I563" s="899"/>
      <c r="J563" s="899"/>
      <c r="K563" s="899"/>
      <c r="L563" s="899"/>
    </row>
    <row r="564" spans="2:12" ht="48.75" customHeight="1" x14ac:dyDescent="0.2">
      <c r="B564" s="329" t="s">
        <v>470</v>
      </c>
      <c r="C564" s="329" t="s">
        <v>466</v>
      </c>
      <c r="D564" s="329" t="s">
        <v>500</v>
      </c>
      <c r="E564" s="329" t="s">
        <v>501</v>
      </c>
      <c r="F564" s="329" t="s">
        <v>467</v>
      </c>
      <c r="G564" s="331" t="s">
        <v>455</v>
      </c>
      <c r="H564" s="332" t="s">
        <v>559</v>
      </c>
      <c r="I564" s="783" t="s">
        <v>1107</v>
      </c>
      <c r="J564" s="332"/>
      <c r="K564" s="329" t="s">
        <v>777</v>
      </c>
      <c r="L564" s="199" t="s">
        <v>790</v>
      </c>
    </row>
    <row r="565" spans="2:12" ht="25.5" customHeight="1" x14ac:dyDescent="0.2">
      <c r="B565" s="294">
        <v>2</v>
      </c>
      <c r="C565" s="294"/>
      <c r="D565" s="294"/>
      <c r="E565" s="294"/>
      <c r="F565" s="294"/>
      <c r="G565" s="530" t="s">
        <v>59</v>
      </c>
      <c r="H565" s="361">
        <f>SUM(H566,H572,H583,H581)</f>
        <v>37380181</v>
      </c>
      <c r="I565" s="361">
        <f>SUM(I566,I572,I583,I581)</f>
        <v>33398177.960000001</v>
      </c>
      <c r="J565" s="361"/>
      <c r="K565" s="361">
        <f>SUM(K566,K572,K583)</f>
        <v>8200000</v>
      </c>
      <c r="L565" s="361">
        <f>SUM(L566,L572,L583)</f>
        <v>1200000</v>
      </c>
    </row>
    <row r="566" spans="2:12" ht="14.25" x14ac:dyDescent="0.2">
      <c r="B566" s="294">
        <v>21</v>
      </c>
      <c r="C566" s="300" t="s">
        <v>625</v>
      </c>
      <c r="D566" s="294"/>
      <c r="E566" s="300" t="s">
        <v>502</v>
      </c>
      <c r="F566" s="300" t="s">
        <v>482</v>
      </c>
      <c r="G566" s="295" t="s">
        <v>3</v>
      </c>
      <c r="H566" s="361">
        <f>SUM(H567,H568)</f>
        <v>31880181</v>
      </c>
      <c r="I566" s="361">
        <f t="shared" ref="I566:L566" si="88">SUM(I567,I568)</f>
        <v>31880181</v>
      </c>
      <c r="J566" s="361"/>
      <c r="K566" s="361">
        <f t="shared" si="88"/>
        <v>0</v>
      </c>
      <c r="L566" s="361">
        <f t="shared" si="88"/>
        <v>0</v>
      </c>
    </row>
    <row r="567" spans="2:12" ht="14.25" x14ac:dyDescent="0.2">
      <c r="B567" s="532">
        <v>21010101</v>
      </c>
      <c r="C567" s="532"/>
      <c r="D567" s="532"/>
      <c r="E567" s="532"/>
      <c r="F567" s="532"/>
      <c r="G567" s="213" t="s">
        <v>60</v>
      </c>
      <c r="H567" s="361">
        <f>'SOCIAL SECTOR PERSONNEL COST'!H391</f>
        <v>30890181</v>
      </c>
      <c r="I567" s="361">
        <f>H567</f>
        <v>30890181</v>
      </c>
      <c r="J567" s="361"/>
      <c r="K567" s="361"/>
      <c r="L567" s="361"/>
    </row>
    <row r="568" spans="2:12" ht="27" customHeight="1" x14ac:dyDescent="0.2">
      <c r="B568" s="294">
        <v>2102</v>
      </c>
      <c r="C568" s="294"/>
      <c r="D568" s="294"/>
      <c r="E568" s="294"/>
      <c r="F568" s="294"/>
      <c r="G568" s="295" t="s">
        <v>564</v>
      </c>
      <c r="H568" s="361">
        <f>SUM(H569)</f>
        <v>990000</v>
      </c>
      <c r="I568" s="361">
        <f t="shared" ref="I568:L568" si="89">SUM(I569)</f>
        <v>990000</v>
      </c>
      <c r="J568" s="361"/>
      <c r="K568" s="361">
        <f t="shared" si="89"/>
        <v>0</v>
      </c>
      <c r="L568" s="361">
        <f t="shared" si="89"/>
        <v>0</v>
      </c>
    </row>
    <row r="569" spans="2:12" ht="18.75" customHeight="1" x14ac:dyDescent="0.2">
      <c r="B569" s="294">
        <v>210201</v>
      </c>
      <c r="C569" s="300" t="s">
        <v>625</v>
      </c>
      <c r="D569" s="294"/>
      <c r="E569" s="300" t="s">
        <v>502</v>
      </c>
      <c r="F569" s="300" t="s">
        <v>482</v>
      </c>
      <c r="G569" s="295" t="s">
        <v>64</v>
      </c>
      <c r="H569" s="361">
        <f>SUM(H570:H571)</f>
        <v>990000</v>
      </c>
      <c r="I569" s="361">
        <f t="shared" ref="I569:L569" si="90">SUM(I570:I571)</f>
        <v>990000</v>
      </c>
      <c r="J569" s="361"/>
      <c r="K569" s="361">
        <f t="shared" si="90"/>
        <v>0</v>
      </c>
      <c r="L569" s="361">
        <f t="shared" si="90"/>
        <v>0</v>
      </c>
    </row>
    <row r="570" spans="2:12" ht="14.25" x14ac:dyDescent="0.2">
      <c r="B570" s="532">
        <v>21020101</v>
      </c>
      <c r="C570" s="532"/>
      <c r="D570" s="532"/>
      <c r="E570" s="532"/>
      <c r="F570" s="532"/>
      <c r="G570" s="213" t="s">
        <v>65</v>
      </c>
      <c r="H570" s="361">
        <f>'SOCIAL SECTOR PERSONNEL COST'!J391</f>
        <v>0</v>
      </c>
      <c r="I570" s="361">
        <f>H570</f>
        <v>0</v>
      </c>
      <c r="J570" s="361"/>
      <c r="K570" s="361"/>
      <c r="L570" s="361"/>
    </row>
    <row r="571" spans="2:12" ht="14.25" x14ac:dyDescent="0.2">
      <c r="B571" s="532">
        <v>21020102</v>
      </c>
      <c r="C571" s="532"/>
      <c r="D571" s="532"/>
      <c r="E571" s="532"/>
      <c r="F571" s="532"/>
      <c r="G571" s="213" t="s">
        <v>454</v>
      </c>
      <c r="H571" s="361">
        <f>'SOCIAL SECTOR PERSONNEL COST'!I391</f>
        <v>990000</v>
      </c>
      <c r="I571" s="361">
        <f>H571</f>
        <v>990000</v>
      </c>
      <c r="J571" s="361"/>
      <c r="K571" s="361"/>
      <c r="L571" s="361"/>
    </row>
    <row r="572" spans="2:12" ht="14.25" x14ac:dyDescent="0.2">
      <c r="B572" s="294">
        <v>2202</v>
      </c>
      <c r="C572" s="300" t="s">
        <v>625</v>
      </c>
      <c r="D572" s="294"/>
      <c r="E572" s="300" t="s">
        <v>502</v>
      </c>
      <c r="F572" s="300" t="s">
        <v>482</v>
      </c>
      <c r="G572" s="295" t="s">
        <v>4</v>
      </c>
      <c r="H572" s="361">
        <f>SUM(H573,H577,H581)</f>
        <v>5000000</v>
      </c>
      <c r="I572" s="443">
        <f>SUM(I573,I577,I581)</f>
        <v>1217996.96</v>
      </c>
      <c r="J572" s="361"/>
      <c r="K572" s="361">
        <f>SUM(K573,K577)</f>
        <v>1800000</v>
      </c>
      <c r="L572" s="361">
        <f>SUM(L573,L577)</f>
        <v>200000</v>
      </c>
    </row>
    <row r="573" spans="2:12" ht="33.75" customHeight="1" x14ac:dyDescent="0.2">
      <c r="B573" s="294">
        <v>220201</v>
      </c>
      <c r="C573" s="300" t="s">
        <v>625</v>
      </c>
      <c r="D573" s="294"/>
      <c r="E573" s="300" t="s">
        <v>502</v>
      </c>
      <c r="F573" s="300" t="s">
        <v>482</v>
      </c>
      <c r="G573" s="295" t="s">
        <v>561</v>
      </c>
      <c r="H573" s="361">
        <f t="shared" ref="H573:L573" si="91">SUM(H574:H576)</f>
        <v>2800000</v>
      </c>
      <c r="I573" s="361">
        <f>SUM(I574:I576)</f>
        <v>400000</v>
      </c>
      <c r="J573" s="361"/>
      <c r="K573" s="361">
        <f t="shared" si="91"/>
        <v>1600000</v>
      </c>
      <c r="L573" s="361">
        <f t="shared" si="91"/>
        <v>0</v>
      </c>
    </row>
    <row r="574" spans="2:12" ht="25.5" customHeight="1" x14ac:dyDescent="0.2">
      <c r="B574" s="532">
        <v>22020101</v>
      </c>
      <c r="C574" s="300" t="s">
        <v>625</v>
      </c>
      <c r="D574" s="294"/>
      <c r="E574" s="300" t="s">
        <v>502</v>
      </c>
      <c r="F574" s="300" t="s">
        <v>482</v>
      </c>
      <c r="G574" s="213" t="s">
        <v>77</v>
      </c>
      <c r="H574" s="361">
        <v>1500000</v>
      </c>
      <c r="I574" s="361">
        <v>200000</v>
      </c>
      <c r="J574" s="361"/>
      <c r="K574" s="361">
        <v>800000</v>
      </c>
      <c r="L574" s="361"/>
    </row>
    <row r="575" spans="2:12" ht="31.5" customHeight="1" x14ac:dyDescent="0.2">
      <c r="B575" s="532">
        <v>22020102</v>
      </c>
      <c r="C575" s="300" t="s">
        <v>625</v>
      </c>
      <c r="D575" s="294"/>
      <c r="E575" s="300" t="s">
        <v>502</v>
      </c>
      <c r="F575" s="300" t="s">
        <v>482</v>
      </c>
      <c r="G575" s="213" t="s">
        <v>78</v>
      </c>
      <c r="H575" s="361">
        <v>1300000</v>
      </c>
      <c r="I575" s="361">
        <v>200000</v>
      </c>
      <c r="J575" s="361"/>
      <c r="K575" s="361">
        <v>400000</v>
      </c>
      <c r="L575" s="361"/>
    </row>
    <row r="576" spans="2:12" ht="29.25" customHeight="1" x14ac:dyDescent="0.2">
      <c r="B576" s="532">
        <v>22020103</v>
      </c>
      <c r="C576" s="300" t="s">
        <v>625</v>
      </c>
      <c r="D576" s="294"/>
      <c r="E576" s="300" t="s">
        <v>502</v>
      </c>
      <c r="F576" s="300" t="s">
        <v>482</v>
      </c>
      <c r="G576" s="213" t="s">
        <v>79</v>
      </c>
      <c r="H576" s="361"/>
      <c r="I576" s="361"/>
      <c r="J576" s="361"/>
      <c r="K576" s="361">
        <v>400000</v>
      </c>
      <c r="L576" s="361"/>
    </row>
    <row r="577" spans="2:12" ht="14.25" x14ac:dyDescent="0.2">
      <c r="B577" s="294">
        <v>220203</v>
      </c>
      <c r="C577" s="300" t="s">
        <v>625</v>
      </c>
      <c r="D577" s="294"/>
      <c r="E577" s="300" t="s">
        <v>502</v>
      </c>
      <c r="F577" s="300" t="s">
        <v>482</v>
      </c>
      <c r="G577" s="295" t="s">
        <v>563</v>
      </c>
      <c r="H577" s="361">
        <f>SUM(H578:H580)</f>
        <v>1700000</v>
      </c>
      <c r="I577" s="361">
        <f>SUM(I578:I580)</f>
        <v>517996.96</v>
      </c>
      <c r="J577" s="361"/>
      <c r="K577" s="361">
        <f>SUM(K578:K579)</f>
        <v>200000</v>
      </c>
      <c r="L577" s="361">
        <f>SUM(L578:L579)</f>
        <v>200000</v>
      </c>
    </row>
    <row r="578" spans="2:12" ht="36.75" customHeight="1" x14ac:dyDescent="0.2">
      <c r="B578" s="532">
        <v>22020301</v>
      </c>
      <c r="C578" s="300" t="s">
        <v>625</v>
      </c>
      <c r="D578" s="294"/>
      <c r="E578" s="296" t="s">
        <v>502</v>
      </c>
      <c r="F578" s="300" t="s">
        <v>482</v>
      </c>
      <c r="G578" s="213" t="s">
        <v>90</v>
      </c>
      <c r="H578" s="361">
        <v>600000</v>
      </c>
      <c r="I578" s="361">
        <f>200000+117996.96</f>
        <v>317996.96000000002</v>
      </c>
      <c r="J578" s="361"/>
      <c r="K578" s="361">
        <v>200000</v>
      </c>
      <c r="L578" s="361"/>
    </row>
    <row r="579" spans="2:12" ht="26.25" customHeight="1" x14ac:dyDescent="0.2">
      <c r="B579" s="532">
        <v>22020305</v>
      </c>
      <c r="C579" s="300" t="s">
        <v>625</v>
      </c>
      <c r="D579" s="294"/>
      <c r="E579" s="300" t="s">
        <v>502</v>
      </c>
      <c r="F579" s="300" t="s">
        <v>482</v>
      </c>
      <c r="G579" s="213" t="s">
        <v>94</v>
      </c>
      <c r="H579" s="361">
        <v>600000</v>
      </c>
      <c r="I579" s="361">
        <v>100000</v>
      </c>
      <c r="J579" s="361"/>
      <c r="K579" s="361"/>
      <c r="L579" s="361">
        <v>200000</v>
      </c>
    </row>
    <row r="580" spans="2:12" ht="14.25" x14ac:dyDescent="0.2">
      <c r="B580" s="532">
        <v>22020310</v>
      </c>
      <c r="C580" s="300">
        <v>70980</v>
      </c>
      <c r="D580" s="294"/>
      <c r="E580" s="300" t="s">
        <v>512</v>
      </c>
      <c r="F580" s="300">
        <v>50610801</v>
      </c>
      <c r="G580" s="213" t="s">
        <v>794</v>
      </c>
      <c r="H580" s="361">
        <v>500000</v>
      </c>
      <c r="I580" s="361">
        <v>100000</v>
      </c>
      <c r="J580" s="361"/>
      <c r="K580" s="361"/>
      <c r="L580" s="361"/>
    </row>
    <row r="581" spans="2:12" ht="14.25" x14ac:dyDescent="0.2">
      <c r="B581" s="532">
        <v>220205</v>
      </c>
      <c r="C581" s="300">
        <v>220205</v>
      </c>
      <c r="D581" s="294"/>
      <c r="E581" s="300">
        <v>2101</v>
      </c>
      <c r="F581" s="300">
        <v>50610801</v>
      </c>
      <c r="G581" s="295" t="s">
        <v>796</v>
      </c>
      <c r="H581" s="361">
        <f>SUM(H582)</f>
        <v>500000</v>
      </c>
      <c r="I581" s="361">
        <f>SUM(I582)</f>
        <v>300000</v>
      </c>
      <c r="J581" s="361"/>
      <c r="K581" s="361"/>
      <c r="L581" s="361"/>
    </row>
    <row r="582" spans="2:12" ht="14.25" x14ac:dyDescent="0.2">
      <c r="B582" s="532">
        <v>22020501</v>
      </c>
      <c r="C582" s="300">
        <v>70980</v>
      </c>
      <c r="D582" s="294"/>
      <c r="E582" s="300" t="s">
        <v>512</v>
      </c>
      <c r="F582" s="300">
        <v>50610801</v>
      </c>
      <c r="G582" s="213" t="s">
        <v>795</v>
      </c>
      <c r="H582" s="361">
        <v>500000</v>
      </c>
      <c r="I582" s="361">
        <v>300000</v>
      </c>
      <c r="J582" s="361"/>
      <c r="K582" s="361"/>
      <c r="L582" s="361"/>
    </row>
    <row r="583" spans="2:12" ht="20.25" customHeight="1" x14ac:dyDescent="0.2">
      <c r="B583" s="294">
        <v>23</v>
      </c>
      <c r="C583" s="300" t="s">
        <v>625</v>
      </c>
      <c r="D583" s="294"/>
      <c r="E583" s="300" t="s">
        <v>502</v>
      </c>
      <c r="F583" s="300" t="s">
        <v>482</v>
      </c>
      <c r="G583" s="295" t="s">
        <v>154</v>
      </c>
      <c r="H583" s="361">
        <f>SUM(H584)</f>
        <v>0</v>
      </c>
      <c r="I583" s="361">
        <f>SUM(I584)</f>
        <v>0</v>
      </c>
      <c r="J583" s="361"/>
      <c r="K583" s="361">
        <f>SUM(K584)</f>
        <v>6400000</v>
      </c>
      <c r="L583" s="361">
        <f>SUM(L584)</f>
        <v>1000000</v>
      </c>
    </row>
    <row r="584" spans="2:12" ht="19.5" customHeight="1" x14ac:dyDescent="0.2">
      <c r="B584" s="294">
        <v>2301</v>
      </c>
      <c r="C584" s="300" t="s">
        <v>625</v>
      </c>
      <c r="D584" s="294"/>
      <c r="E584" s="300" t="s">
        <v>502</v>
      </c>
      <c r="F584" s="300" t="s">
        <v>482</v>
      </c>
      <c r="G584" s="295" t="s">
        <v>155</v>
      </c>
      <c r="H584" s="361">
        <f>H585</f>
        <v>0</v>
      </c>
      <c r="I584" s="361">
        <f>I585</f>
        <v>0</v>
      </c>
      <c r="J584" s="361"/>
      <c r="K584" s="361">
        <f>K585</f>
        <v>6400000</v>
      </c>
      <c r="L584" s="361">
        <f>L585</f>
        <v>1000000</v>
      </c>
    </row>
    <row r="585" spans="2:12" ht="27.75" customHeight="1" x14ac:dyDescent="0.2">
      <c r="B585" s="294">
        <v>230101</v>
      </c>
      <c r="C585" s="300" t="s">
        <v>625</v>
      </c>
      <c r="D585" s="294"/>
      <c r="E585" s="300" t="s">
        <v>502</v>
      </c>
      <c r="F585" s="300" t="s">
        <v>482</v>
      </c>
      <c r="G585" s="295" t="s">
        <v>156</v>
      </c>
      <c r="H585" s="361">
        <f t="shared" ref="H585:L585" si="92">SUM(H586:H589)</f>
        <v>0</v>
      </c>
      <c r="I585" s="361">
        <f>SUM(I586:I589)</f>
        <v>0</v>
      </c>
      <c r="J585" s="361"/>
      <c r="K585" s="361">
        <f t="shared" si="92"/>
        <v>6400000</v>
      </c>
      <c r="L585" s="361">
        <f t="shared" si="92"/>
        <v>1000000</v>
      </c>
    </row>
    <row r="586" spans="2:12" ht="25.5" customHeight="1" x14ac:dyDescent="0.2">
      <c r="B586" s="532">
        <v>23010112</v>
      </c>
      <c r="C586" s="300" t="s">
        <v>625</v>
      </c>
      <c r="D586" s="294"/>
      <c r="E586" s="300" t="s">
        <v>502</v>
      </c>
      <c r="F586" s="300" t="s">
        <v>482</v>
      </c>
      <c r="G586" s="213" t="s">
        <v>161</v>
      </c>
      <c r="H586" s="361"/>
      <c r="I586" s="361"/>
      <c r="J586" s="361"/>
      <c r="K586" s="361">
        <v>500000</v>
      </c>
      <c r="L586" s="361">
        <v>500000</v>
      </c>
    </row>
    <row r="587" spans="2:12" ht="25.5" customHeight="1" x14ac:dyDescent="0.2">
      <c r="B587" s="532">
        <v>23010113</v>
      </c>
      <c r="C587" s="532"/>
      <c r="D587" s="532"/>
      <c r="E587" s="532"/>
      <c r="F587" s="532"/>
      <c r="G587" s="213" t="s">
        <v>162</v>
      </c>
      <c r="H587" s="361"/>
      <c r="I587" s="361"/>
      <c r="J587" s="361"/>
      <c r="K587" s="361">
        <v>500000</v>
      </c>
      <c r="L587" s="361">
        <v>500000</v>
      </c>
    </row>
    <row r="588" spans="2:12" ht="41.25" customHeight="1" x14ac:dyDescent="0.2">
      <c r="B588" s="532">
        <v>23010115</v>
      </c>
      <c r="C588" s="300" t="s">
        <v>625</v>
      </c>
      <c r="D588" s="294"/>
      <c r="E588" s="300" t="s">
        <v>502</v>
      </c>
      <c r="F588" s="300" t="s">
        <v>482</v>
      </c>
      <c r="G588" s="213" t="s">
        <v>164</v>
      </c>
      <c r="H588" s="361"/>
      <c r="I588" s="361"/>
      <c r="J588" s="361"/>
      <c r="K588" s="361">
        <v>1000000</v>
      </c>
      <c r="L588" s="361"/>
    </row>
    <row r="589" spans="2:12" ht="35.25" customHeight="1" x14ac:dyDescent="0.2">
      <c r="B589" s="532">
        <v>23010124</v>
      </c>
      <c r="C589" s="300" t="s">
        <v>625</v>
      </c>
      <c r="D589" s="294"/>
      <c r="E589" s="300" t="s">
        <v>502</v>
      </c>
      <c r="F589" s="300" t="s">
        <v>482</v>
      </c>
      <c r="G589" s="213" t="s">
        <v>172</v>
      </c>
      <c r="H589" s="361"/>
      <c r="I589" s="361"/>
      <c r="J589" s="361"/>
      <c r="K589" s="361">
        <v>4400000</v>
      </c>
      <c r="L589" s="361"/>
    </row>
    <row r="590" spans="2:12" ht="14.25" x14ac:dyDescent="0.2">
      <c r="B590" s="200"/>
      <c r="C590" s="905" t="s">
        <v>506</v>
      </c>
      <c r="D590" s="905"/>
      <c r="E590" s="905"/>
      <c r="F590" s="905"/>
      <c r="G590" s="905"/>
      <c r="H590" s="905"/>
      <c r="I590" s="905"/>
      <c r="J590" s="905"/>
      <c r="K590" s="905"/>
      <c r="L590" s="905"/>
    </row>
    <row r="591" spans="2:12" ht="14.25" x14ac:dyDescent="0.2">
      <c r="B591" s="200"/>
      <c r="C591" s="200"/>
      <c r="D591" s="200"/>
      <c r="E591" s="200"/>
      <c r="F591" s="200"/>
      <c r="G591" s="307"/>
      <c r="H591" s="215"/>
      <c r="I591" s="215"/>
      <c r="J591" s="215"/>
      <c r="K591" s="215"/>
      <c r="L591" s="213"/>
    </row>
    <row r="592" spans="2:12" ht="14.25" x14ac:dyDescent="0.2">
      <c r="B592" s="200"/>
      <c r="C592" s="200"/>
      <c r="D592" s="200"/>
      <c r="E592" s="200"/>
      <c r="F592" s="200"/>
      <c r="G592" s="311" t="s">
        <v>471</v>
      </c>
      <c r="H592" s="361">
        <f>H566</f>
        <v>31880181</v>
      </c>
      <c r="I592" s="361">
        <f>I566</f>
        <v>31880181</v>
      </c>
      <c r="J592" s="361"/>
      <c r="K592" s="361">
        <v>7906670</v>
      </c>
      <c r="L592" s="361">
        <f>L565</f>
        <v>1200000</v>
      </c>
    </row>
    <row r="593" spans="1:12" ht="14.25" x14ac:dyDescent="0.2">
      <c r="B593" s="200"/>
      <c r="C593" s="200"/>
      <c r="D593" s="200"/>
      <c r="E593" s="200"/>
      <c r="F593" s="200"/>
      <c r="G593" s="311" t="s">
        <v>472</v>
      </c>
      <c r="H593" s="361">
        <f>H572</f>
        <v>5000000</v>
      </c>
      <c r="I593" s="361">
        <f>H572</f>
        <v>5000000</v>
      </c>
      <c r="J593" s="361"/>
      <c r="K593" s="361">
        <v>3400000</v>
      </c>
      <c r="L593" s="361">
        <f>L572</f>
        <v>200000</v>
      </c>
    </row>
    <row r="594" spans="1:12" ht="14.25" x14ac:dyDescent="0.2">
      <c r="B594" s="200"/>
      <c r="C594" s="200"/>
      <c r="D594" s="200"/>
      <c r="E594" s="200"/>
      <c r="F594" s="200"/>
      <c r="G594" s="311" t="s">
        <v>154</v>
      </c>
      <c r="H594" s="361"/>
      <c r="I594" s="361">
        <f>H583</f>
        <v>0</v>
      </c>
      <c r="J594" s="361"/>
      <c r="K594" s="361">
        <v>3000000</v>
      </c>
      <c r="L594" s="361">
        <f>L583</f>
        <v>1000000</v>
      </c>
    </row>
    <row r="595" spans="1:12" ht="14.25" x14ac:dyDescent="0.2">
      <c r="B595" s="200"/>
      <c r="C595" s="200"/>
      <c r="D595" s="200"/>
      <c r="E595" s="200"/>
      <c r="F595" s="200"/>
      <c r="G595" s="311"/>
      <c r="H595" s="295"/>
      <c r="I595" s="295"/>
      <c r="J595" s="295"/>
      <c r="K595" s="295"/>
      <c r="L595" s="295"/>
    </row>
    <row r="596" spans="1:12" ht="14.25" x14ac:dyDescent="0.2">
      <c r="B596" s="200"/>
      <c r="C596" s="200"/>
      <c r="D596" s="200"/>
      <c r="E596" s="200"/>
      <c r="F596" s="200"/>
      <c r="G596" s="311" t="s">
        <v>2</v>
      </c>
      <c r="H596" s="443">
        <f>SUM(H592:H595)</f>
        <v>36880181</v>
      </c>
      <c r="I596" s="361">
        <f>SUM(I592:I595)</f>
        <v>36880181</v>
      </c>
      <c r="J596" s="361"/>
      <c r="K596" s="361">
        <f>SUM(K592:K595)</f>
        <v>14306670</v>
      </c>
      <c r="L596" s="361">
        <v>1200000</v>
      </c>
    </row>
    <row r="597" spans="1:12" x14ac:dyDescent="0.25">
      <c r="B597" s="18"/>
      <c r="C597" s="20"/>
      <c r="D597" s="18"/>
      <c r="E597" s="18"/>
      <c r="F597" s="18"/>
      <c r="G597" s="20"/>
      <c r="H597" s="37"/>
      <c r="I597" s="18"/>
      <c r="J597" s="18"/>
    </row>
    <row r="598" spans="1:12" x14ac:dyDescent="0.25">
      <c r="B598" s="18"/>
      <c r="C598" s="20"/>
      <c r="D598" s="18"/>
      <c r="E598" s="18"/>
      <c r="F598" s="18"/>
      <c r="G598" s="20"/>
      <c r="H598" s="37"/>
      <c r="I598" s="18"/>
      <c r="J598" s="18"/>
    </row>
    <row r="599" spans="1:12" ht="20.25" customHeight="1" x14ac:dyDescent="0.3">
      <c r="B599" s="907" t="s">
        <v>0</v>
      </c>
      <c r="C599" s="907"/>
      <c r="D599" s="907"/>
      <c r="E599" s="907"/>
      <c r="F599" s="907"/>
      <c r="G599" s="907"/>
      <c r="H599" s="907"/>
      <c r="I599" s="907"/>
      <c r="J599" s="907"/>
      <c r="K599" s="907"/>
      <c r="L599" s="907"/>
    </row>
    <row r="600" spans="1:12" ht="18.75" x14ac:dyDescent="0.3">
      <c r="B600" s="906" t="s">
        <v>666</v>
      </c>
      <c r="C600" s="906"/>
      <c r="D600" s="906"/>
      <c r="E600" s="906"/>
      <c r="F600" s="906"/>
      <c r="G600" s="906"/>
      <c r="H600" s="906"/>
      <c r="I600" s="906"/>
      <c r="J600" s="906"/>
      <c r="K600" s="906"/>
      <c r="L600" s="906"/>
    </row>
    <row r="601" spans="1:12" ht="51" x14ac:dyDescent="0.2">
      <c r="B601" s="530" t="s">
        <v>470</v>
      </c>
      <c r="C601" s="530" t="s">
        <v>466</v>
      </c>
      <c r="D601" s="530" t="s">
        <v>500</v>
      </c>
      <c r="E601" s="530" t="s">
        <v>501</v>
      </c>
      <c r="F601" s="530" t="s">
        <v>467</v>
      </c>
      <c r="G601" s="317" t="s">
        <v>455</v>
      </c>
      <c r="H601" s="214" t="s">
        <v>558</v>
      </c>
      <c r="I601" s="783" t="s">
        <v>1107</v>
      </c>
      <c r="J601" s="214"/>
      <c r="K601" s="530" t="s">
        <v>534</v>
      </c>
      <c r="L601" s="295" t="s">
        <v>560</v>
      </c>
    </row>
    <row r="602" spans="1:12" ht="14.25" x14ac:dyDescent="0.2">
      <c r="B602" s="294">
        <v>2</v>
      </c>
      <c r="C602" s="294"/>
      <c r="D602" s="294"/>
      <c r="E602" s="294"/>
      <c r="F602" s="294"/>
      <c r="G602" s="530" t="s">
        <v>59</v>
      </c>
      <c r="H602" s="217">
        <f t="shared" ref="H602:L602" si="93">SUM(H609,H624)</f>
        <v>95000000</v>
      </c>
      <c r="I602" s="217">
        <f t="shared" si="93"/>
        <v>23141942.27</v>
      </c>
      <c r="J602" s="217"/>
      <c r="K602" s="217">
        <f t="shared" si="93"/>
        <v>599450000</v>
      </c>
      <c r="L602" s="217">
        <f t="shared" si="93"/>
        <v>4800000</v>
      </c>
    </row>
    <row r="603" spans="1:12" s="275" customFormat="1" ht="14.25" x14ac:dyDescent="0.2">
      <c r="A603" s="790"/>
      <c r="B603" s="294"/>
      <c r="C603" s="294"/>
      <c r="D603" s="294"/>
      <c r="E603" s="294"/>
      <c r="F603" s="294"/>
      <c r="G603" s="530" t="s">
        <v>3</v>
      </c>
      <c r="H603" s="217">
        <f>SUM(H604,H607)</f>
        <v>28275336</v>
      </c>
      <c r="I603" s="217">
        <f>SUM(I604,I607)</f>
        <v>28275336</v>
      </c>
      <c r="J603" s="217"/>
      <c r="K603" s="217"/>
      <c r="L603" s="217"/>
    </row>
    <row r="604" spans="1:12" ht="14.25" x14ac:dyDescent="0.2">
      <c r="B604" s="294"/>
      <c r="C604" s="294"/>
      <c r="D604" s="294"/>
      <c r="E604" s="294"/>
      <c r="F604" s="294"/>
      <c r="G604" s="568" t="s">
        <v>60</v>
      </c>
      <c r="H604" s="569">
        <v>27495336</v>
      </c>
      <c r="I604" s="217">
        <v>27495336</v>
      </c>
      <c r="J604" s="217"/>
      <c r="K604" s="217"/>
      <c r="L604" s="217"/>
    </row>
    <row r="605" spans="1:12" ht="14.25" x14ac:dyDescent="0.2">
      <c r="B605" s="294"/>
      <c r="C605" s="294"/>
      <c r="D605" s="294"/>
      <c r="E605" s="294"/>
      <c r="F605" s="294"/>
      <c r="G605" s="568" t="s">
        <v>61</v>
      </c>
      <c r="H605" s="217"/>
      <c r="I605" s="217"/>
      <c r="J605" s="217"/>
      <c r="K605" s="217"/>
      <c r="L605" s="217"/>
    </row>
    <row r="606" spans="1:12" ht="25.5" x14ac:dyDescent="0.2">
      <c r="B606" s="294"/>
      <c r="C606" s="294"/>
      <c r="D606" s="294"/>
      <c r="E606" s="294"/>
      <c r="F606" s="294"/>
      <c r="G606" s="530" t="s">
        <v>564</v>
      </c>
      <c r="H606" s="217">
        <f>H607</f>
        <v>780000</v>
      </c>
      <c r="I606" s="217">
        <v>780000</v>
      </c>
      <c r="J606" s="217"/>
      <c r="K606" s="217"/>
      <c r="L606" s="217"/>
    </row>
    <row r="607" spans="1:12" ht="14.25" x14ac:dyDescent="0.2">
      <c r="B607" s="294"/>
      <c r="C607" s="294"/>
      <c r="D607" s="294"/>
      <c r="E607" s="294"/>
      <c r="F607" s="294"/>
      <c r="G607" s="530" t="s">
        <v>897</v>
      </c>
      <c r="H607" s="217">
        <f>SUM(H608)</f>
        <v>780000</v>
      </c>
      <c r="I607" s="217">
        <f>SUM(I608)</f>
        <v>780000</v>
      </c>
      <c r="J607" s="217"/>
      <c r="K607" s="217"/>
      <c r="L607" s="217"/>
    </row>
    <row r="608" spans="1:12" ht="14.25" x14ac:dyDescent="0.2">
      <c r="B608" s="294"/>
      <c r="C608" s="294"/>
      <c r="D608" s="294"/>
      <c r="E608" s="294"/>
      <c r="F608" s="294"/>
      <c r="G608" s="568" t="s">
        <v>454</v>
      </c>
      <c r="H608" s="217">
        <f>'SOCIAL SECTOR PERSONNEL COST'!I769</f>
        <v>780000</v>
      </c>
      <c r="I608" s="217">
        <v>780000</v>
      </c>
      <c r="J608" s="217"/>
      <c r="K608" s="217"/>
      <c r="L608" s="217"/>
    </row>
    <row r="609" spans="2:12" ht="14.25" x14ac:dyDescent="0.2">
      <c r="B609" s="294">
        <v>2202</v>
      </c>
      <c r="C609" s="294"/>
      <c r="D609" s="294"/>
      <c r="E609" s="294"/>
      <c r="F609" s="294"/>
      <c r="G609" s="295" t="s">
        <v>4</v>
      </c>
      <c r="H609" s="301">
        <f>SUM(H610,H613,H618,H621)</f>
        <v>95000000</v>
      </c>
      <c r="I609" s="301">
        <f>SUM(I610,I613,I618,I621)</f>
        <v>23141942.27</v>
      </c>
      <c r="J609" s="301"/>
      <c r="K609" s="301">
        <f>SUM(K610,K613,K618,K621)</f>
        <v>573450000</v>
      </c>
      <c r="L609" s="301">
        <f>SUM(L610,L613,L618,L621)</f>
        <v>3670000</v>
      </c>
    </row>
    <row r="610" spans="2:12" ht="14.25" x14ac:dyDescent="0.2">
      <c r="B610" s="294">
        <v>220201</v>
      </c>
      <c r="C610" s="294"/>
      <c r="D610" s="294"/>
      <c r="E610" s="294"/>
      <c r="F610" s="294"/>
      <c r="G610" s="295" t="s">
        <v>561</v>
      </c>
      <c r="H610" s="301">
        <f>SUM(H611:H612)</f>
        <v>7000000</v>
      </c>
      <c r="I610" s="301">
        <f>SUM(I611:I612)</f>
        <v>1500000</v>
      </c>
      <c r="J610" s="301"/>
      <c r="K610" s="301">
        <f>SUM(K611:K612)</f>
        <v>540000000</v>
      </c>
      <c r="L610" s="301">
        <f>SUM(L611:L612)</f>
        <v>2170000</v>
      </c>
    </row>
    <row r="611" spans="2:12" ht="14.25" x14ac:dyDescent="0.2">
      <c r="B611" s="532">
        <v>22020101</v>
      </c>
      <c r="C611" s="532">
        <v>70131</v>
      </c>
      <c r="D611" s="532"/>
      <c r="E611" s="532">
        <v>2101</v>
      </c>
      <c r="F611" s="532">
        <v>50610801</v>
      </c>
      <c r="G611" s="213" t="s">
        <v>77</v>
      </c>
      <c r="H611" s="361">
        <v>2000000</v>
      </c>
      <c r="I611" s="361">
        <v>1000000</v>
      </c>
      <c r="J611" s="361"/>
      <c r="K611" s="361">
        <v>40000000</v>
      </c>
      <c r="L611" s="361">
        <v>570000</v>
      </c>
    </row>
    <row r="612" spans="2:12" ht="14.25" x14ac:dyDescent="0.2">
      <c r="B612" s="532">
        <v>22020102</v>
      </c>
      <c r="C612" s="532">
        <v>70133</v>
      </c>
      <c r="D612" s="532"/>
      <c r="E612" s="532">
        <v>2101</v>
      </c>
      <c r="F612" s="532">
        <v>50610801</v>
      </c>
      <c r="G612" s="213" t="s">
        <v>78</v>
      </c>
      <c r="H612" s="361">
        <v>5000000</v>
      </c>
      <c r="I612" s="361">
        <v>500000</v>
      </c>
      <c r="J612" s="361"/>
      <c r="K612" s="361">
        <v>500000000</v>
      </c>
      <c r="L612" s="361">
        <v>1600000</v>
      </c>
    </row>
    <row r="613" spans="2:12" ht="14.25" x14ac:dyDescent="0.2">
      <c r="B613" s="294">
        <v>220203</v>
      </c>
      <c r="C613" s="294"/>
      <c r="D613" s="294"/>
      <c r="E613" s="294"/>
      <c r="F613" s="294"/>
      <c r="G613" s="295" t="s">
        <v>563</v>
      </c>
      <c r="H613" s="217">
        <f>SUM(H614:H617)</f>
        <v>5000000</v>
      </c>
      <c r="I613" s="217">
        <v>500000</v>
      </c>
      <c r="J613" s="217"/>
      <c r="K613" s="217">
        <f>SUM(K614:K617)</f>
        <v>15000000</v>
      </c>
      <c r="L613" s="217">
        <f>SUM(L614:L617)</f>
        <v>1500000</v>
      </c>
    </row>
    <row r="614" spans="2:12" ht="25.5" x14ac:dyDescent="0.2">
      <c r="B614" s="532">
        <v>22020301</v>
      </c>
      <c r="C614" s="532">
        <v>70133</v>
      </c>
      <c r="D614" s="532"/>
      <c r="E614" s="532">
        <v>2101</v>
      </c>
      <c r="F614" s="532">
        <v>50610801</v>
      </c>
      <c r="G614" s="213" t="s">
        <v>90</v>
      </c>
      <c r="H614" s="217">
        <v>1000000</v>
      </c>
      <c r="I614" s="217">
        <v>1000000</v>
      </c>
      <c r="J614" s="217"/>
      <c r="K614" s="217">
        <v>10000000</v>
      </c>
      <c r="L614" s="217">
        <v>150000</v>
      </c>
    </row>
    <row r="615" spans="2:12" ht="14.25" x14ac:dyDescent="0.2">
      <c r="B615" s="532">
        <v>22020303</v>
      </c>
      <c r="C615" s="532"/>
      <c r="D615" s="532"/>
      <c r="E615" s="532"/>
      <c r="F615" s="532"/>
      <c r="G615" s="213" t="s">
        <v>92</v>
      </c>
      <c r="H615" s="217">
        <v>200000</v>
      </c>
      <c r="I615" s="217">
        <v>200000</v>
      </c>
      <c r="J615" s="217"/>
      <c r="K615" s="217"/>
      <c r="L615" s="217"/>
    </row>
    <row r="616" spans="2:12" ht="14.25" x14ac:dyDescent="0.2">
      <c r="B616" s="532"/>
      <c r="C616" s="532"/>
      <c r="D616" s="532"/>
      <c r="E616" s="532"/>
      <c r="F616" s="532"/>
      <c r="G616" s="213" t="s">
        <v>94</v>
      </c>
      <c r="H616" s="217">
        <v>800000</v>
      </c>
      <c r="I616" s="217">
        <v>800000</v>
      </c>
      <c r="J616" s="217"/>
      <c r="K616" s="217"/>
      <c r="L616" s="217"/>
    </row>
    <row r="617" spans="2:12" ht="14.25" x14ac:dyDescent="0.2">
      <c r="B617" s="532">
        <v>22020310</v>
      </c>
      <c r="C617" s="532">
        <v>70960</v>
      </c>
      <c r="D617" s="532"/>
      <c r="E617" s="532">
        <v>2101</v>
      </c>
      <c r="F617" s="532">
        <v>50610801</v>
      </c>
      <c r="G617" s="213" t="s">
        <v>99</v>
      </c>
      <c r="H617" s="217">
        <v>3000000</v>
      </c>
      <c r="I617" s="217">
        <v>3000000</v>
      </c>
      <c r="J617" s="217"/>
      <c r="K617" s="217">
        <v>5000000</v>
      </c>
      <c r="L617" s="217">
        <v>1350000</v>
      </c>
    </row>
    <row r="618" spans="2:12" ht="14.25" x14ac:dyDescent="0.2">
      <c r="B618" s="294">
        <v>220204</v>
      </c>
      <c r="C618" s="294"/>
      <c r="D618" s="294"/>
      <c r="E618" s="294"/>
      <c r="F618" s="294"/>
      <c r="G618" s="295" t="s">
        <v>549</v>
      </c>
      <c r="H618" s="210">
        <f>SUM(H619:H620)</f>
        <v>1000000</v>
      </c>
      <c r="I618" s="210">
        <f>SUM(I619:I620)</f>
        <v>1000000</v>
      </c>
      <c r="J618" s="210"/>
      <c r="K618" s="210">
        <f>SUM(K619:K619)</f>
        <v>6000000</v>
      </c>
      <c r="L618" s="211">
        <f>SUM(L619:L619)</f>
        <v>0</v>
      </c>
    </row>
    <row r="619" spans="2:12" ht="25.5" x14ac:dyDescent="0.2">
      <c r="B619" s="532">
        <v>22020401</v>
      </c>
      <c r="C619" s="532">
        <v>70133</v>
      </c>
      <c r="D619" s="532"/>
      <c r="E619" s="532">
        <v>2101</v>
      </c>
      <c r="F619" s="532">
        <v>50610801</v>
      </c>
      <c r="G619" s="213" t="s">
        <v>102</v>
      </c>
      <c r="H619" s="217">
        <v>700000</v>
      </c>
      <c r="I619" s="217">
        <v>700000</v>
      </c>
      <c r="J619" s="217"/>
      <c r="K619" s="217">
        <v>6000000</v>
      </c>
      <c r="L619" s="211"/>
    </row>
    <row r="620" spans="2:12" ht="14.25" x14ac:dyDescent="0.2">
      <c r="B620" s="532">
        <v>22020404</v>
      </c>
      <c r="C620" s="532"/>
      <c r="D620" s="532"/>
      <c r="E620" s="532"/>
      <c r="F620" s="532"/>
      <c r="G620" s="213" t="s">
        <v>896</v>
      </c>
      <c r="H620" s="217">
        <v>300000</v>
      </c>
      <c r="I620" s="217">
        <v>300000</v>
      </c>
      <c r="J620" s="217"/>
      <c r="K620" s="217"/>
      <c r="L620" s="211"/>
    </row>
    <row r="621" spans="2:12" ht="14.25" x14ac:dyDescent="0.2">
      <c r="B621" s="294">
        <v>220205</v>
      </c>
      <c r="C621" s="294"/>
      <c r="D621" s="294"/>
      <c r="E621" s="294"/>
      <c r="F621" s="294"/>
      <c r="G621" s="295" t="s">
        <v>562</v>
      </c>
      <c r="H621" s="301">
        <f>SUM(H622:H622)</f>
        <v>82000000</v>
      </c>
      <c r="I621" s="301">
        <f>SUM(I622:I622)</f>
        <v>20141942.27</v>
      </c>
      <c r="J621" s="301"/>
      <c r="K621" s="301">
        <f>SUM(K622:K622)</f>
        <v>12450000</v>
      </c>
      <c r="L621" s="295">
        <f>SUM(L622:L622)</f>
        <v>0</v>
      </c>
    </row>
    <row r="622" spans="2:12" ht="14.25" x14ac:dyDescent="0.2">
      <c r="B622" s="532">
        <v>22020501</v>
      </c>
      <c r="C622" s="532">
        <v>70131</v>
      </c>
      <c r="D622" s="532"/>
      <c r="E622" s="532">
        <v>2101</v>
      </c>
      <c r="F622" s="532">
        <v>50610801</v>
      </c>
      <c r="G622" s="213" t="s">
        <v>114</v>
      </c>
      <c r="H622" s="302">
        <v>82000000</v>
      </c>
      <c r="I622" s="302">
        <f>10000000+10141942.27</f>
        <v>20141942.27</v>
      </c>
      <c r="J622" s="302"/>
      <c r="K622" s="302">
        <v>12450000</v>
      </c>
      <c r="L622" s="295"/>
    </row>
    <row r="623" spans="2:12" ht="14.25" x14ac:dyDescent="0.2">
      <c r="B623" s="532"/>
      <c r="C623" s="532"/>
      <c r="D623" s="532"/>
      <c r="E623" s="532"/>
      <c r="F623" s="532"/>
      <c r="G623" s="213"/>
      <c r="H623" s="302"/>
      <c r="I623" s="302"/>
      <c r="J623" s="302"/>
      <c r="K623" s="302"/>
      <c r="L623" s="295"/>
    </row>
    <row r="624" spans="2:12" ht="14.25" x14ac:dyDescent="0.2">
      <c r="B624" s="294">
        <v>23</v>
      </c>
      <c r="C624" s="294"/>
      <c r="D624" s="294"/>
      <c r="E624" s="294"/>
      <c r="F624" s="294"/>
      <c r="G624" s="295" t="s">
        <v>154</v>
      </c>
      <c r="H624" s="210">
        <f>SUM(H625)</f>
        <v>0</v>
      </c>
      <c r="I624" s="210">
        <f t="shared" ref="I624:L624" si="94">SUM(I625)</f>
        <v>0</v>
      </c>
      <c r="J624" s="210"/>
      <c r="K624" s="210">
        <f t="shared" si="94"/>
        <v>26000000</v>
      </c>
      <c r="L624" s="210">
        <f t="shared" si="94"/>
        <v>1130000</v>
      </c>
    </row>
    <row r="625" spans="2:12" ht="14.25" x14ac:dyDescent="0.2">
      <c r="B625" s="294">
        <v>2301</v>
      </c>
      <c r="C625" s="294"/>
      <c r="D625" s="294"/>
      <c r="E625" s="294"/>
      <c r="F625" s="294"/>
      <c r="G625" s="295" t="s">
        <v>155</v>
      </c>
      <c r="H625" s="210">
        <f>H626</f>
        <v>0</v>
      </c>
      <c r="I625" s="210">
        <f t="shared" ref="I625:L625" si="95">I626</f>
        <v>0</v>
      </c>
      <c r="J625" s="210"/>
      <c r="K625" s="210">
        <f t="shared" si="95"/>
        <v>26000000</v>
      </c>
      <c r="L625" s="210">
        <f t="shared" si="95"/>
        <v>1130000</v>
      </c>
    </row>
    <row r="626" spans="2:12" ht="14.25" x14ac:dyDescent="0.2">
      <c r="B626" s="294">
        <v>230101</v>
      </c>
      <c r="C626" s="294"/>
      <c r="D626" s="294"/>
      <c r="E626" s="294"/>
      <c r="F626" s="294"/>
      <c r="G626" s="295" t="s">
        <v>156</v>
      </c>
      <c r="H626" s="210">
        <f>SUM(H627:H631)</f>
        <v>0</v>
      </c>
      <c r="I626" s="210">
        <f>SUM(I627:I631)</f>
        <v>0</v>
      </c>
      <c r="J626" s="210"/>
      <c r="K626" s="210">
        <f>SUM(K627:K631)</f>
        <v>26000000</v>
      </c>
      <c r="L626" s="210">
        <f>SUM(L627:L631)</f>
        <v>1130000</v>
      </c>
    </row>
    <row r="627" spans="2:12" ht="25.5" x14ac:dyDescent="0.2">
      <c r="B627" s="532">
        <v>23010112</v>
      </c>
      <c r="C627" s="532">
        <v>70133</v>
      </c>
      <c r="D627" s="532"/>
      <c r="E627" s="532">
        <v>2101</v>
      </c>
      <c r="F627" s="532">
        <v>50610801</v>
      </c>
      <c r="G627" s="213" t="s">
        <v>161</v>
      </c>
      <c r="H627" s="217"/>
      <c r="I627" s="217"/>
      <c r="J627" s="217"/>
      <c r="K627" s="217">
        <v>15000000</v>
      </c>
      <c r="L627" s="217">
        <v>600000</v>
      </c>
    </row>
    <row r="628" spans="2:12" ht="14.25" x14ac:dyDescent="0.2">
      <c r="B628" s="532">
        <v>23010113</v>
      </c>
      <c r="C628" s="532">
        <v>70133</v>
      </c>
      <c r="D628" s="532"/>
      <c r="E628" s="532">
        <v>2101</v>
      </c>
      <c r="F628" s="532">
        <v>50610801</v>
      </c>
      <c r="G628" s="213" t="s">
        <v>162</v>
      </c>
      <c r="H628" s="217"/>
      <c r="I628" s="217"/>
      <c r="J628" s="217"/>
      <c r="K628" s="217">
        <v>5000000</v>
      </c>
      <c r="L628" s="217">
        <v>450000</v>
      </c>
    </row>
    <row r="629" spans="2:12" ht="14.25" x14ac:dyDescent="0.2">
      <c r="B629" s="532">
        <v>23010114</v>
      </c>
      <c r="C629" s="532">
        <v>70133</v>
      </c>
      <c r="D629" s="532"/>
      <c r="E629" s="532">
        <v>2101</v>
      </c>
      <c r="F629" s="532">
        <v>50610801</v>
      </c>
      <c r="G629" s="213" t="s">
        <v>163</v>
      </c>
      <c r="H629" s="217"/>
      <c r="I629" s="217"/>
      <c r="J629" s="217"/>
      <c r="K629" s="217">
        <v>3000000</v>
      </c>
      <c r="L629" s="217">
        <v>80000</v>
      </c>
    </row>
    <row r="630" spans="2:12" ht="14.25" x14ac:dyDescent="0.2">
      <c r="B630" s="532">
        <v>23010115</v>
      </c>
      <c r="C630" s="532">
        <v>70133</v>
      </c>
      <c r="D630" s="532"/>
      <c r="E630" s="532">
        <v>2101</v>
      </c>
      <c r="F630" s="532">
        <v>50610801</v>
      </c>
      <c r="G630" s="213" t="s">
        <v>164</v>
      </c>
      <c r="H630" s="217"/>
      <c r="I630" s="217"/>
      <c r="J630" s="217"/>
      <c r="K630" s="217">
        <v>3000000</v>
      </c>
      <c r="L630" s="211"/>
    </row>
    <row r="631" spans="2:12" ht="25.5" x14ac:dyDescent="0.2">
      <c r="B631" s="532">
        <v>23010124</v>
      </c>
      <c r="C631" s="532">
        <v>70960</v>
      </c>
      <c r="D631" s="532"/>
      <c r="E631" s="532">
        <v>2101</v>
      </c>
      <c r="F631" s="532">
        <v>50610801</v>
      </c>
      <c r="G631" s="213" t="s">
        <v>172</v>
      </c>
      <c r="H631" s="217"/>
      <c r="I631" s="217"/>
      <c r="J631" s="217"/>
      <c r="K631" s="214"/>
      <c r="L631" s="214"/>
    </row>
    <row r="632" spans="2:12" ht="14.25" x14ac:dyDescent="0.2">
      <c r="B632" s="532"/>
      <c r="C632" s="532"/>
      <c r="D632" s="532"/>
      <c r="E632" s="532"/>
      <c r="F632" s="532"/>
      <c r="G632" s="213"/>
      <c r="H632" s="217"/>
      <c r="I632" s="217"/>
      <c r="J632" s="217"/>
      <c r="K632" s="214"/>
      <c r="L632" s="214"/>
    </row>
    <row r="633" spans="2:12" ht="14.25" x14ac:dyDescent="0.2">
      <c r="B633" s="532"/>
      <c r="C633" s="532"/>
      <c r="D633" s="532"/>
      <c r="E633" s="532"/>
      <c r="F633" s="532"/>
      <c r="G633" s="294" t="s">
        <v>506</v>
      </c>
      <c r="H633" s="294"/>
      <c r="I633" s="294"/>
      <c r="J633" s="294"/>
      <c r="K633" s="294"/>
      <c r="L633" s="294"/>
    </row>
    <row r="634" spans="2:12" ht="14.25" x14ac:dyDescent="0.2">
      <c r="B634" s="532"/>
      <c r="C634" s="532"/>
      <c r="D634" s="532"/>
      <c r="E634" s="532"/>
      <c r="F634" s="532"/>
      <c r="G634" s="491"/>
      <c r="H634" s="214"/>
      <c r="I634" s="214"/>
      <c r="J634" s="214"/>
      <c r="K634" s="214"/>
      <c r="L634" s="295"/>
    </row>
    <row r="635" spans="2:12" ht="14.25" x14ac:dyDescent="0.2">
      <c r="B635" s="532"/>
      <c r="C635" s="532"/>
      <c r="D635" s="532"/>
      <c r="E635" s="532"/>
      <c r="F635" s="532"/>
      <c r="G635" s="491" t="s">
        <v>471</v>
      </c>
      <c r="H635" s="361">
        <f>SUM(H603)</f>
        <v>28275336</v>
      </c>
      <c r="I635" s="361">
        <f>SUM(I603)</f>
        <v>28275336</v>
      </c>
      <c r="J635" s="361"/>
      <c r="K635" s="361"/>
      <c r="L635" s="295"/>
    </row>
    <row r="636" spans="2:12" ht="14.25" x14ac:dyDescent="0.2">
      <c r="B636" s="532"/>
      <c r="C636" s="532"/>
      <c r="D636" s="532"/>
      <c r="E636" s="532"/>
      <c r="F636" s="532"/>
      <c r="G636" s="491" t="s">
        <v>472</v>
      </c>
      <c r="H636" s="312">
        <f t="shared" ref="H636:L636" si="96">H609</f>
        <v>95000000</v>
      </c>
      <c r="I636" s="312">
        <f t="shared" si="96"/>
        <v>23141942.27</v>
      </c>
      <c r="J636" s="312"/>
      <c r="K636" s="312">
        <v>40000000</v>
      </c>
      <c r="L636" s="312">
        <f t="shared" si="96"/>
        <v>3670000</v>
      </c>
    </row>
    <row r="637" spans="2:12" ht="14.25" x14ac:dyDescent="0.2">
      <c r="B637" s="532"/>
      <c r="C637" s="532"/>
      <c r="D637" s="532"/>
      <c r="E637" s="532"/>
      <c r="F637" s="532"/>
      <c r="G637" s="491" t="s">
        <v>154</v>
      </c>
      <c r="H637" s="312">
        <f>H624</f>
        <v>0</v>
      </c>
      <c r="I637" s="312">
        <f>H624</f>
        <v>0</v>
      </c>
      <c r="J637" s="312"/>
      <c r="K637" s="312"/>
      <c r="L637" s="312">
        <f>L624</f>
        <v>1130000</v>
      </c>
    </row>
    <row r="638" spans="2:12" ht="14.25" x14ac:dyDescent="0.2">
      <c r="B638" s="532"/>
      <c r="C638" s="532"/>
      <c r="D638" s="532"/>
      <c r="E638" s="532"/>
      <c r="F638" s="532"/>
      <c r="G638" s="491"/>
      <c r="H638" s="295"/>
      <c r="I638" s="295"/>
      <c r="J638" s="295"/>
      <c r="K638" s="295"/>
      <c r="L638" s="295"/>
    </row>
    <row r="639" spans="2:12" ht="14.25" x14ac:dyDescent="0.2">
      <c r="B639" s="532"/>
      <c r="C639" s="532"/>
      <c r="D639" s="532"/>
      <c r="E639" s="532"/>
      <c r="F639" s="532"/>
      <c r="G639" s="491" t="s">
        <v>2</v>
      </c>
      <c r="H639" s="361">
        <f t="shared" ref="H639:L639" si="97">SUM(H635:H638)</f>
        <v>123275336</v>
      </c>
      <c r="I639" s="361">
        <f t="shared" si="97"/>
        <v>51417278.269999996</v>
      </c>
      <c r="J639" s="361"/>
      <c r="K639" s="361">
        <f t="shared" si="97"/>
        <v>40000000</v>
      </c>
      <c r="L639" s="361">
        <f t="shared" si="97"/>
        <v>4800000</v>
      </c>
    </row>
    <row r="640" spans="2:12" x14ac:dyDescent="0.25">
      <c r="B640" s="18"/>
      <c r="C640" s="20"/>
      <c r="D640" s="18"/>
      <c r="E640" s="18"/>
      <c r="F640" s="18"/>
      <c r="G640" s="20"/>
      <c r="H640" s="37"/>
      <c r="I640" s="18"/>
      <c r="J640" s="18"/>
    </row>
    <row r="641" spans="2:12" x14ac:dyDescent="0.25">
      <c r="B641" s="18"/>
      <c r="C641" s="20"/>
      <c r="D641" s="18"/>
      <c r="E641" s="18"/>
      <c r="F641" s="18"/>
      <c r="G641" s="20"/>
      <c r="H641" s="37"/>
      <c r="I641" s="18"/>
      <c r="J641" s="18"/>
    </row>
    <row r="642" spans="2:12" x14ac:dyDescent="0.25">
      <c r="B642" s="18"/>
      <c r="C642" s="20"/>
      <c r="D642" s="18"/>
      <c r="E642" s="18"/>
      <c r="F642" s="18"/>
      <c r="G642" s="20"/>
      <c r="H642" s="37"/>
      <c r="I642" s="18"/>
      <c r="J642" s="18"/>
    </row>
    <row r="643" spans="2:12" x14ac:dyDescent="0.25">
      <c r="B643" s="18"/>
      <c r="C643" s="20"/>
      <c r="D643" s="18"/>
      <c r="E643" s="18"/>
      <c r="F643" s="18"/>
      <c r="G643" s="20"/>
      <c r="H643" s="37"/>
      <c r="I643" s="18"/>
      <c r="J643" s="18"/>
    </row>
    <row r="644" spans="2:12" x14ac:dyDescent="0.25">
      <c r="B644" s="18"/>
      <c r="C644" s="20"/>
      <c r="D644" s="18"/>
      <c r="E644" s="18"/>
      <c r="F644" s="18"/>
      <c r="G644" s="20"/>
      <c r="H644" s="37"/>
      <c r="I644" s="18"/>
      <c r="J644" s="18"/>
    </row>
    <row r="645" spans="2:12" ht="23.25" x14ac:dyDescent="0.35">
      <c r="B645" s="895" t="s">
        <v>0</v>
      </c>
      <c r="C645" s="895"/>
      <c r="D645" s="895"/>
      <c r="E645" s="895"/>
      <c r="F645" s="895"/>
      <c r="G645" s="895"/>
      <c r="H645" s="895"/>
      <c r="I645" s="895"/>
      <c r="J645" s="895"/>
      <c r="K645" s="34"/>
      <c r="L645" s="34"/>
    </row>
    <row r="646" spans="2:12" ht="18" x14ac:dyDescent="0.25">
      <c r="B646" s="899" t="s">
        <v>714</v>
      </c>
      <c r="C646" s="899"/>
      <c r="D646" s="899"/>
      <c r="E646" s="899"/>
      <c r="F646" s="899"/>
      <c r="G646" s="899"/>
      <c r="H646" s="899"/>
      <c r="I646" s="899"/>
      <c r="J646" s="899"/>
      <c r="K646" s="34"/>
      <c r="L646" s="34"/>
    </row>
    <row r="647" spans="2:12" ht="51.75" x14ac:dyDescent="0.25">
      <c r="B647" s="530" t="s">
        <v>470</v>
      </c>
      <c r="C647" s="530" t="s">
        <v>466</v>
      </c>
      <c r="D647" s="530" t="s">
        <v>522</v>
      </c>
      <c r="E647" s="530" t="s">
        <v>501</v>
      </c>
      <c r="F647" s="530" t="s">
        <v>467</v>
      </c>
      <c r="G647" s="317" t="s">
        <v>455</v>
      </c>
      <c r="H647" s="214" t="s">
        <v>559</v>
      </c>
      <c r="I647" s="783" t="s">
        <v>1107</v>
      </c>
      <c r="J647" s="359"/>
      <c r="K647" s="530" t="s">
        <v>777</v>
      </c>
      <c r="L647" s="199" t="s">
        <v>790</v>
      </c>
    </row>
    <row r="648" spans="2:12" ht="15" x14ac:dyDescent="0.25">
      <c r="B648" s="294">
        <v>1</v>
      </c>
      <c r="C648" s="376">
        <v>70941</v>
      </c>
      <c r="D648" s="572"/>
      <c r="E648" s="377">
        <v>2101</v>
      </c>
      <c r="F648" s="377">
        <v>50630201</v>
      </c>
      <c r="G648" s="376" t="s">
        <v>7</v>
      </c>
      <c r="H648" s="378">
        <f>SUM(H649)</f>
        <v>4746000</v>
      </c>
      <c r="I648" s="379">
        <f t="shared" ref="I648:L648" si="98">SUM(I649)</f>
        <v>30356000</v>
      </c>
      <c r="J648" s="379"/>
      <c r="K648" s="378">
        <f t="shared" si="98"/>
        <v>1264000</v>
      </c>
      <c r="L648" s="378">
        <f t="shared" si="98"/>
        <v>4880490</v>
      </c>
    </row>
    <row r="649" spans="2:12" ht="15" x14ac:dyDescent="0.25">
      <c r="B649" s="294">
        <v>12</v>
      </c>
      <c r="C649" s="376">
        <v>70941</v>
      </c>
      <c r="D649" s="380"/>
      <c r="E649" s="377">
        <v>2101</v>
      </c>
      <c r="F649" s="377">
        <v>50630201</v>
      </c>
      <c r="G649" s="295" t="s">
        <v>8</v>
      </c>
      <c r="H649" s="320">
        <f>H650</f>
        <v>4746000</v>
      </c>
      <c r="I649" s="381">
        <f t="shared" ref="I649:L649" si="99">I650</f>
        <v>30356000</v>
      </c>
      <c r="J649" s="381"/>
      <c r="K649" s="320">
        <f t="shared" si="99"/>
        <v>1264000</v>
      </c>
      <c r="L649" s="320">
        <f t="shared" si="99"/>
        <v>4880490</v>
      </c>
    </row>
    <row r="650" spans="2:12" ht="15" x14ac:dyDescent="0.25">
      <c r="B650" s="317">
        <v>1202</v>
      </c>
      <c r="C650" s="376">
        <v>70941</v>
      </c>
      <c r="D650" s="376"/>
      <c r="E650" s="377">
        <v>2101</v>
      </c>
      <c r="F650" s="377">
        <v>50630201</v>
      </c>
      <c r="G650" s="295" t="s">
        <v>13</v>
      </c>
      <c r="H650" s="320">
        <v>4746000</v>
      </c>
      <c r="I650" s="381">
        <f t="shared" ref="I650:L650" si="100">SUM(I651,I655,I657)</f>
        <v>30356000</v>
      </c>
      <c r="J650" s="381"/>
      <c r="K650" s="320">
        <f t="shared" si="100"/>
        <v>1264000</v>
      </c>
      <c r="L650" s="320">
        <f t="shared" si="100"/>
        <v>4880490</v>
      </c>
    </row>
    <row r="651" spans="2:12" ht="15" x14ac:dyDescent="0.25">
      <c r="B651" s="317">
        <v>120204</v>
      </c>
      <c r="C651" s="376">
        <v>70941</v>
      </c>
      <c r="D651" s="376"/>
      <c r="E651" s="377">
        <v>2101</v>
      </c>
      <c r="F651" s="377">
        <v>50630201</v>
      </c>
      <c r="G651" s="295" t="s">
        <v>19</v>
      </c>
      <c r="H651" s="320">
        <f>SUM(H652:H654)</f>
        <v>3687000</v>
      </c>
      <c r="I651" s="381">
        <f>SUM(I652:I654)</f>
        <v>25256000</v>
      </c>
      <c r="J651" s="381"/>
      <c r="K651" s="382"/>
      <c r="L651" s="320">
        <f>SUM(L652:L654)</f>
        <v>4880490</v>
      </c>
    </row>
    <row r="652" spans="2:12" ht="15" x14ac:dyDescent="0.25">
      <c r="B652" s="532">
        <v>12020452</v>
      </c>
      <c r="C652" s="377">
        <v>70491</v>
      </c>
      <c r="D652" s="377"/>
      <c r="E652" s="377">
        <v>2101</v>
      </c>
      <c r="F652" s="377">
        <v>50630201</v>
      </c>
      <c r="G652" s="213" t="s">
        <v>22</v>
      </c>
      <c r="H652" s="383">
        <v>2728000</v>
      </c>
      <c r="I652" s="384">
        <v>20256000</v>
      </c>
      <c r="J652" s="384"/>
      <c r="K652" s="383">
        <v>14817200</v>
      </c>
      <c r="L652" s="383">
        <v>4822490</v>
      </c>
    </row>
    <row r="653" spans="2:12" ht="15" x14ac:dyDescent="0.25">
      <c r="B653" s="532">
        <v>12020453</v>
      </c>
      <c r="C653" s="377">
        <v>70491</v>
      </c>
      <c r="D653" s="377"/>
      <c r="E653" s="377">
        <v>2101</v>
      </c>
      <c r="F653" s="377">
        <v>50630201</v>
      </c>
      <c r="G653" s="213" t="s">
        <v>23</v>
      </c>
      <c r="H653" s="383">
        <v>959000</v>
      </c>
      <c r="I653" s="384">
        <v>5000000</v>
      </c>
      <c r="J653" s="384"/>
      <c r="K653" s="383"/>
      <c r="L653" s="383">
        <v>58000</v>
      </c>
    </row>
    <row r="654" spans="2:12" ht="15" x14ac:dyDescent="0.25">
      <c r="B654" s="532">
        <v>12020454</v>
      </c>
      <c r="C654" s="377">
        <v>70491</v>
      </c>
      <c r="D654" s="377"/>
      <c r="E654" s="377">
        <v>2101</v>
      </c>
      <c r="F654" s="377">
        <v>50630201</v>
      </c>
      <c r="G654" s="213" t="s">
        <v>24</v>
      </c>
      <c r="H654" s="383"/>
      <c r="I654" s="384"/>
      <c r="J654" s="384"/>
      <c r="K654" s="383">
        <v>1264000</v>
      </c>
      <c r="L654" s="383"/>
    </row>
    <row r="655" spans="2:12" ht="15" x14ac:dyDescent="0.25">
      <c r="B655" s="294">
        <v>120206</v>
      </c>
      <c r="C655" s="377">
        <v>70491</v>
      </c>
      <c r="D655" s="380"/>
      <c r="E655" s="377">
        <v>2101</v>
      </c>
      <c r="F655" s="377">
        <v>50630201</v>
      </c>
      <c r="G655" s="295" t="s">
        <v>27</v>
      </c>
      <c r="H655" s="320">
        <f>SUM(H656:H656)</f>
        <v>959000</v>
      </c>
      <c r="I655" s="381">
        <f>SUM(I656:I656)</f>
        <v>5000000</v>
      </c>
      <c r="J655" s="381"/>
      <c r="K655" s="382">
        <v>1264000</v>
      </c>
      <c r="L655" s="382">
        <f>SUM(L656:L656)</f>
        <v>0</v>
      </c>
    </row>
    <row r="656" spans="2:12" ht="26.25" x14ac:dyDescent="0.25">
      <c r="B656" s="532">
        <v>12020605</v>
      </c>
      <c r="C656" s="377">
        <v>70491</v>
      </c>
      <c r="D656" s="377"/>
      <c r="E656" s="377">
        <v>2101</v>
      </c>
      <c r="F656" s="377">
        <v>50630201</v>
      </c>
      <c r="G656" s="213" t="s">
        <v>28</v>
      </c>
      <c r="H656" s="383">
        <v>959000</v>
      </c>
      <c r="I656" s="384">
        <v>5000000</v>
      </c>
      <c r="J656" s="384"/>
      <c r="K656" s="383"/>
      <c r="L656" s="383"/>
    </row>
    <row r="657" spans="2:12" ht="15" x14ac:dyDescent="0.2">
      <c r="B657" s="294">
        <v>120213</v>
      </c>
      <c r="C657" s="380"/>
      <c r="D657" s="380"/>
      <c r="E657" s="380"/>
      <c r="F657" s="380"/>
      <c r="G657" s="295" t="s">
        <v>33</v>
      </c>
      <c r="H657" s="385">
        <f>H658</f>
        <v>100000</v>
      </c>
      <c r="I657" s="386">
        <f t="shared" ref="I657:L657" si="101">I658</f>
        <v>100000</v>
      </c>
      <c r="J657" s="386"/>
      <c r="K657" s="385">
        <f t="shared" si="101"/>
        <v>0</v>
      </c>
      <c r="L657" s="385">
        <f t="shared" si="101"/>
        <v>0</v>
      </c>
    </row>
    <row r="658" spans="2:12" ht="14.25" x14ac:dyDescent="0.2">
      <c r="B658" s="532">
        <v>12021301</v>
      </c>
      <c r="C658" s="377"/>
      <c r="D658" s="377"/>
      <c r="E658" s="377"/>
      <c r="F658" s="377"/>
      <c r="G658" s="213" t="s">
        <v>34</v>
      </c>
      <c r="H658" s="387">
        <v>100000</v>
      </c>
      <c r="I658" s="387">
        <v>100000</v>
      </c>
      <c r="J658" s="387"/>
      <c r="K658" s="385"/>
      <c r="L658" s="385"/>
    </row>
    <row r="659" spans="2:12" ht="14.25" x14ac:dyDescent="0.2">
      <c r="B659" s="294">
        <v>2</v>
      </c>
      <c r="C659" s="377">
        <v>70491</v>
      </c>
      <c r="D659" s="380"/>
      <c r="E659" s="377">
        <v>2101</v>
      </c>
      <c r="F659" s="377">
        <v>50630201</v>
      </c>
      <c r="G659" s="295" t="s">
        <v>59</v>
      </c>
      <c r="H659" s="382">
        <f>SUM(H660,H667)</f>
        <v>806000000</v>
      </c>
      <c r="I659" s="382">
        <f>SUM(I660,I667)</f>
        <v>196341110.22000003</v>
      </c>
      <c r="J659" s="382"/>
      <c r="K659" s="382">
        <f>SUM(K660,K667)</f>
        <v>0</v>
      </c>
      <c r="L659" s="382"/>
    </row>
    <row r="660" spans="2:12" ht="15" x14ac:dyDescent="0.25">
      <c r="B660" s="294">
        <v>21</v>
      </c>
      <c r="C660" s="377">
        <v>70491</v>
      </c>
      <c r="D660" s="380"/>
      <c r="E660" s="377">
        <v>2101</v>
      </c>
      <c r="F660" s="380">
        <v>50630201</v>
      </c>
      <c r="G660" s="295" t="s">
        <v>3</v>
      </c>
      <c r="H660" s="382">
        <f>SUM(H661,H663)</f>
        <v>0</v>
      </c>
      <c r="I660" s="388">
        <f>SUM(I661,I663)</f>
        <v>0</v>
      </c>
      <c r="J660" s="388"/>
      <c r="K660" s="382"/>
      <c r="L660" s="382"/>
    </row>
    <row r="661" spans="2:12" ht="15" x14ac:dyDescent="0.25">
      <c r="B661" s="532">
        <v>21010101</v>
      </c>
      <c r="C661" s="377">
        <v>70491</v>
      </c>
      <c r="D661" s="377"/>
      <c r="E661" s="377">
        <v>2101</v>
      </c>
      <c r="F661" s="380">
        <v>50630201</v>
      </c>
      <c r="G661" s="213" t="s">
        <v>60</v>
      </c>
      <c r="H661" s="382"/>
      <c r="I661" s="388">
        <f>H661</f>
        <v>0</v>
      </c>
      <c r="J661" s="388"/>
      <c r="K661" s="382"/>
      <c r="L661" s="382"/>
    </row>
    <row r="662" spans="2:12" ht="15" x14ac:dyDescent="0.25">
      <c r="B662" s="532">
        <v>21010102</v>
      </c>
      <c r="C662" s="377">
        <v>70491</v>
      </c>
      <c r="D662" s="377"/>
      <c r="E662" s="377">
        <v>2101</v>
      </c>
      <c r="F662" s="380">
        <v>50630201</v>
      </c>
      <c r="G662" s="213" t="s">
        <v>61</v>
      </c>
      <c r="H662" s="382"/>
      <c r="I662" s="388"/>
      <c r="J662" s="388"/>
      <c r="K662" s="382"/>
      <c r="L662" s="382"/>
    </row>
    <row r="663" spans="2:12" ht="26.25" x14ac:dyDescent="0.25">
      <c r="B663" s="294">
        <v>2102</v>
      </c>
      <c r="C663" s="380"/>
      <c r="D663" s="380"/>
      <c r="E663" s="380"/>
      <c r="F663" s="380"/>
      <c r="G663" s="295" t="s">
        <v>564</v>
      </c>
      <c r="H663" s="382">
        <f t="shared" ref="H663:L663" si="102">SUM(H664)</f>
        <v>0</v>
      </c>
      <c r="I663" s="388">
        <f t="shared" si="102"/>
        <v>0</v>
      </c>
      <c r="J663" s="388"/>
      <c r="K663" s="382"/>
      <c r="L663" s="382">
        <f t="shared" si="102"/>
        <v>0</v>
      </c>
    </row>
    <row r="664" spans="2:12" ht="15" x14ac:dyDescent="0.25">
      <c r="B664" s="294">
        <v>210201</v>
      </c>
      <c r="C664" s="377">
        <v>70491</v>
      </c>
      <c r="D664" s="380"/>
      <c r="E664" s="377">
        <v>2101</v>
      </c>
      <c r="F664" s="380">
        <v>50630201</v>
      </c>
      <c r="G664" s="295" t="s">
        <v>64</v>
      </c>
      <c r="H664" s="382">
        <f>SUM(H665:H666)</f>
        <v>0</v>
      </c>
      <c r="I664" s="388">
        <f>SUM(I665:I666)</f>
        <v>0</v>
      </c>
      <c r="J664" s="388"/>
      <c r="K664" s="382"/>
      <c r="L664" s="382"/>
    </row>
    <row r="665" spans="2:12" ht="15" x14ac:dyDescent="0.25">
      <c r="B665" s="532">
        <v>21020101</v>
      </c>
      <c r="C665" s="377">
        <v>70491</v>
      </c>
      <c r="D665" s="377"/>
      <c r="E665" s="377">
        <v>2101</v>
      </c>
      <c r="F665" s="380">
        <v>50630201</v>
      </c>
      <c r="G665" s="213" t="s">
        <v>65</v>
      </c>
      <c r="H665" s="382"/>
      <c r="I665" s="388">
        <f>H665</f>
        <v>0</v>
      </c>
      <c r="J665" s="388"/>
      <c r="K665" s="382"/>
      <c r="L665" s="382"/>
    </row>
    <row r="666" spans="2:12" ht="15" x14ac:dyDescent="0.25">
      <c r="B666" s="532">
        <v>21020102</v>
      </c>
      <c r="C666" s="377">
        <v>70491</v>
      </c>
      <c r="D666" s="377"/>
      <c r="E666" s="377">
        <v>2101</v>
      </c>
      <c r="F666" s="380">
        <v>50630201</v>
      </c>
      <c r="G666" s="213" t="s">
        <v>454</v>
      </c>
      <c r="H666" s="382"/>
      <c r="I666" s="388">
        <f>H666</f>
        <v>0</v>
      </c>
      <c r="J666" s="388"/>
      <c r="K666" s="382"/>
      <c r="L666" s="382"/>
    </row>
    <row r="667" spans="2:12" ht="14.25" x14ac:dyDescent="0.2">
      <c r="B667" s="294">
        <v>2202</v>
      </c>
      <c r="C667" s="380">
        <v>70941</v>
      </c>
      <c r="D667" s="380"/>
      <c r="E667" s="380">
        <v>2101</v>
      </c>
      <c r="F667" s="380">
        <v>50630201</v>
      </c>
      <c r="G667" s="295" t="s">
        <v>4</v>
      </c>
      <c r="H667" s="320">
        <f>SUM(H668)</f>
        <v>806000000</v>
      </c>
      <c r="I667" s="320">
        <f t="shared" ref="I667:I668" si="103">SUM(I668)</f>
        <v>196341110.22000003</v>
      </c>
      <c r="J667" s="320"/>
      <c r="K667" s="320"/>
      <c r="L667" s="320"/>
    </row>
    <row r="668" spans="2:12" ht="14.25" x14ac:dyDescent="0.2">
      <c r="B668" s="294">
        <v>220201</v>
      </c>
      <c r="C668" s="380">
        <v>70941</v>
      </c>
      <c r="D668" s="380"/>
      <c r="E668" s="380">
        <v>2101</v>
      </c>
      <c r="F668" s="380">
        <v>50630201</v>
      </c>
      <c r="G668" s="295" t="s">
        <v>999</v>
      </c>
      <c r="H668" s="320">
        <f>SUM(H669)</f>
        <v>806000000</v>
      </c>
      <c r="I668" s="320">
        <f t="shared" si="103"/>
        <v>196341110.22000003</v>
      </c>
      <c r="J668" s="320"/>
      <c r="K668" s="320">
        <f>SUM(K669)</f>
        <v>0</v>
      </c>
      <c r="L668" s="320"/>
    </row>
    <row r="669" spans="2:12" ht="15.75" x14ac:dyDescent="0.25">
      <c r="B669" s="509"/>
      <c r="C669" s="573"/>
      <c r="D669" s="573"/>
      <c r="E669" s="573"/>
      <c r="F669" s="573"/>
      <c r="G669" s="389" t="s">
        <v>999</v>
      </c>
      <c r="H669" s="390">
        <v>806000000</v>
      </c>
      <c r="I669" s="390">
        <f>806000000-609658889.78</f>
        <v>196341110.22000003</v>
      </c>
      <c r="J669" s="390"/>
      <c r="K669" s="390"/>
      <c r="L669" s="574"/>
    </row>
    <row r="670" spans="2:12" ht="15" x14ac:dyDescent="0.25">
      <c r="B670" s="294"/>
      <c r="C670" s="380"/>
      <c r="D670" s="380"/>
      <c r="E670" s="380"/>
      <c r="F670" s="380"/>
      <c r="G670" s="380" t="s">
        <v>506</v>
      </c>
      <c r="H670" s="380"/>
      <c r="I670" s="575"/>
      <c r="J670" s="575"/>
      <c r="K670" s="380"/>
      <c r="L670" s="380"/>
    </row>
    <row r="671" spans="2:12" ht="15" x14ac:dyDescent="0.25">
      <c r="B671" s="294"/>
      <c r="C671" s="380"/>
      <c r="D671" s="380"/>
      <c r="E671" s="380"/>
      <c r="F671" s="380"/>
      <c r="G671" s="376"/>
      <c r="H671" s="295"/>
      <c r="I671" s="375"/>
      <c r="J671" s="375"/>
      <c r="K671" s="295"/>
      <c r="L671" s="295"/>
    </row>
    <row r="672" spans="2:12" ht="15" x14ac:dyDescent="0.25">
      <c r="B672" s="294"/>
      <c r="C672" s="380">
        <v>70941</v>
      </c>
      <c r="D672" s="380"/>
      <c r="E672" s="380">
        <v>2101</v>
      </c>
      <c r="F672" s="380">
        <v>50630201</v>
      </c>
      <c r="G672" s="376" t="s">
        <v>471</v>
      </c>
      <c r="H672" s="361">
        <f>H660</f>
        <v>0</v>
      </c>
      <c r="I672" s="362">
        <f>I660</f>
        <v>0</v>
      </c>
      <c r="J672" s="362"/>
      <c r="K672" s="361"/>
      <c r="L672" s="361"/>
    </row>
    <row r="673" spans="2:14" ht="15" x14ac:dyDescent="0.25">
      <c r="B673" s="294"/>
      <c r="C673" s="380">
        <v>70941</v>
      </c>
      <c r="D673" s="380"/>
      <c r="E673" s="380">
        <v>2101</v>
      </c>
      <c r="F673" s="380">
        <v>50630201</v>
      </c>
      <c r="G673" s="376" t="s">
        <v>472</v>
      </c>
      <c r="H673" s="312">
        <f>H667</f>
        <v>806000000</v>
      </c>
      <c r="I673" s="576">
        <f>I667</f>
        <v>196341110.22000003</v>
      </c>
      <c r="J673" s="576"/>
      <c r="K673" s="312"/>
      <c r="L673" s="312"/>
    </row>
    <row r="674" spans="2:14" ht="15" x14ac:dyDescent="0.25">
      <c r="B674" s="294"/>
      <c r="C674" s="380">
        <v>70941</v>
      </c>
      <c r="D674" s="380"/>
      <c r="E674" s="380">
        <v>2101</v>
      </c>
      <c r="F674" s="380">
        <v>50630201</v>
      </c>
      <c r="G674" s="376" t="s">
        <v>154</v>
      </c>
      <c r="H674" s="312"/>
      <c r="I674" s="576"/>
      <c r="J674" s="576"/>
      <c r="K674" s="312"/>
      <c r="L674" s="312"/>
    </row>
    <row r="675" spans="2:14" ht="15" x14ac:dyDescent="0.25">
      <c r="B675" s="294"/>
      <c r="C675" s="380">
        <v>70941</v>
      </c>
      <c r="D675" s="380"/>
      <c r="E675" s="380">
        <v>2101</v>
      </c>
      <c r="F675" s="380">
        <v>50630201</v>
      </c>
      <c r="G675" s="376"/>
      <c r="H675" s="295"/>
      <c r="I675" s="375"/>
      <c r="J675" s="375"/>
      <c r="K675" s="295"/>
      <c r="L675" s="295"/>
    </row>
    <row r="676" spans="2:14" ht="14.25" x14ac:dyDescent="0.2">
      <c r="B676" s="294"/>
      <c r="C676" s="380"/>
      <c r="D676" s="380"/>
      <c r="E676" s="380"/>
      <c r="F676" s="380"/>
      <c r="G676" s="376" t="s">
        <v>2</v>
      </c>
      <c r="H676" s="361">
        <f>SUM(H672:H675)</f>
        <v>806000000</v>
      </c>
      <c r="I676" s="361">
        <f>SUM(I672:I675)</f>
        <v>196341110.22000003</v>
      </c>
      <c r="J676" s="361"/>
      <c r="K676" s="361">
        <f>SUM(K672:K675)</f>
        <v>0</v>
      </c>
      <c r="L676" s="361"/>
    </row>
    <row r="677" spans="2:14" x14ac:dyDescent="0.25">
      <c r="B677" s="18"/>
      <c r="C677" s="20"/>
      <c r="D677" s="20"/>
      <c r="E677" s="20"/>
      <c r="F677" s="20"/>
      <c r="G677" s="20"/>
      <c r="H677" s="37"/>
      <c r="I677" s="44"/>
      <c r="J677" s="44"/>
    </row>
    <row r="678" spans="2:14" x14ac:dyDescent="0.25">
      <c r="B678" s="18"/>
      <c r="C678" s="20"/>
      <c r="D678" s="20"/>
      <c r="E678" s="20"/>
      <c r="F678" s="20"/>
      <c r="G678" s="20"/>
      <c r="H678" s="37"/>
      <c r="I678" s="44"/>
      <c r="J678" s="44"/>
    </row>
    <row r="679" spans="2:14" x14ac:dyDescent="0.25">
      <c r="B679" s="18"/>
      <c r="C679" s="20"/>
      <c r="D679" s="20"/>
      <c r="E679" s="20"/>
      <c r="F679" s="20"/>
      <c r="G679" s="20"/>
      <c r="H679" s="37"/>
      <c r="I679" s="44"/>
      <c r="J679" s="44"/>
    </row>
    <row r="680" spans="2:14" ht="23.25" x14ac:dyDescent="0.35">
      <c r="B680" s="895" t="s">
        <v>0</v>
      </c>
      <c r="C680" s="895"/>
      <c r="D680" s="895"/>
      <c r="E680" s="895"/>
      <c r="F680" s="895"/>
      <c r="G680" s="895"/>
      <c r="H680" s="895"/>
      <c r="I680" s="895"/>
      <c r="J680" s="895"/>
      <c r="K680" s="34"/>
      <c r="L680" s="34"/>
      <c r="M680" s="34"/>
      <c r="N680" s="34"/>
    </row>
    <row r="681" spans="2:14" ht="18" x14ac:dyDescent="0.25">
      <c r="B681" s="899" t="s">
        <v>526</v>
      </c>
      <c r="C681" s="899"/>
      <c r="D681" s="899"/>
      <c r="E681" s="899"/>
      <c r="F681" s="899"/>
      <c r="G681" s="899"/>
      <c r="H681" s="899"/>
      <c r="I681" s="899"/>
      <c r="J681" s="899"/>
      <c r="K681" s="34"/>
      <c r="L681" s="34"/>
      <c r="M681" s="34"/>
      <c r="N681" s="34"/>
    </row>
    <row r="682" spans="2:14" ht="408.75" x14ac:dyDescent="0.25">
      <c r="B682" s="325"/>
      <c r="C682" s="335" t="s">
        <v>5</v>
      </c>
      <c r="D682" s="326" t="s">
        <v>466</v>
      </c>
      <c r="E682" s="326" t="s">
        <v>500</v>
      </c>
      <c r="F682" s="326" t="s">
        <v>501</v>
      </c>
      <c r="G682" s="335" t="s">
        <v>467</v>
      </c>
      <c r="H682" s="336" t="s">
        <v>6</v>
      </c>
      <c r="I682" s="330" t="s">
        <v>793</v>
      </c>
      <c r="J682" s="783" t="s">
        <v>1107</v>
      </c>
      <c r="K682" s="580" t="s">
        <v>932</v>
      </c>
      <c r="L682" s="580" t="s">
        <v>789</v>
      </c>
      <c r="M682" s="581"/>
      <c r="N682" s="581"/>
    </row>
    <row r="683" spans="2:14" x14ac:dyDescent="0.25">
      <c r="B683" s="335"/>
      <c r="C683" s="335"/>
      <c r="D683" s="325"/>
      <c r="E683" s="325"/>
      <c r="F683" s="325"/>
      <c r="G683" s="335"/>
      <c r="H683" s="336"/>
      <c r="I683" s="581"/>
      <c r="J683" s="581"/>
      <c r="K683" s="581"/>
      <c r="L683" s="581"/>
      <c r="M683" s="581"/>
      <c r="N683" s="581"/>
    </row>
    <row r="684" spans="2:14" ht="15" x14ac:dyDescent="0.2">
      <c r="B684" s="335"/>
      <c r="C684" s="335">
        <v>1</v>
      </c>
      <c r="D684" s="325"/>
      <c r="E684" s="325"/>
      <c r="F684" s="325"/>
      <c r="G684" s="335"/>
      <c r="H684" s="342" t="s">
        <v>7</v>
      </c>
      <c r="I684" s="581"/>
      <c r="J684" s="581"/>
      <c r="K684" s="581"/>
      <c r="L684" s="581"/>
      <c r="M684" s="581"/>
      <c r="N684" s="581"/>
    </row>
    <row r="685" spans="2:14" ht="15" x14ac:dyDescent="0.2">
      <c r="B685" s="335"/>
      <c r="C685" s="335"/>
      <c r="D685" s="325"/>
      <c r="E685" s="325"/>
      <c r="F685" s="325"/>
      <c r="G685" s="335"/>
      <c r="H685" s="342" t="s">
        <v>8</v>
      </c>
      <c r="I685" s="581"/>
      <c r="J685" s="581"/>
      <c r="K685" s="581"/>
      <c r="L685" s="581"/>
      <c r="M685" s="581"/>
      <c r="N685" s="581"/>
    </row>
    <row r="686" spans="2:14" ht="15" x14ac:dyDescent="0.2">
      <c r="B686" s="335"/>
      <c r="C686" s="335"/>
      <c r="D686" s="325"/>
      <c r="E686" s="325"/>
      <c r="F686" s="325"/>
      <c r="G686" s="335"/>
      <c r="H686" s="342" t="s">
        <v>13</v>
      </c>
      <c r="I686" s="581"/>
      <c r="J686" s="581"/>
      <c r="K686" s="581"/>
      <c r="L686" s="581"/>
      <c r="M686" s="581"/>
      <c r="N686" s="581"/>
    </row>
    <row r="687" spans="2:14" ht="15" x14ac:dyDescent="0.2">
      <c r="B687" s="335"/>
      <c r="C687" s="335"/>
      <c r="D687" s="325"/>
      <c r="E687" s="325"/>
      <c r="F687" s="325"/>
      <c r="G687" s="335"/>
      <c r="H687" s="342" t="s">
        <v>936</v>
      </c>
      <c r="I687" s="581"/>
      <c r="J687" s="581"/>
      <c r="K687" s="581"/>
      <c r="L687" s="581"/>
      <c r="M687" s="581"/>
      <c r="N687" s="581"/>
    </row>
    <row r="688" spans="2:14" ht="15" x14ac:dyDescent="0.2">
      <c r="B688" s="335"/>
      <c r="C688" s="335"/>
      <c r="D688" s="325"/>
      <c r="E688" s="325"/>
      <c r="F688" s="325"/>
      <c r="G688" s="335"/>
      <c r="H688" s="342" t="s">
        <v>937</v>
      </c>
      <c r="I688" s="581"/>
      <c r="J688" s="581"/>
      <c r="K688" s="581"/>
      <c r="L688" s="581"/>
      <c r="M688" s="581"/>
      <c r="N688" s="581"/>
    </row>
    <row r="689" spans="2:14" ht="15" x14ac:dyDescent="0.2">
      <c r="B689" s="335"/>
      <c r="C689" s="335"/>
      <c r="D689" s="325"/>
      <c r="E689" s="325"/>
      <c r="F689" s="325"/>
      <c r="G689" s="335"/>
      <c r="H689" s="342" t="s">
        <v>918</v>
      </c>
      <c r="I689" s="581"/>
      <c r="J689" s="581"/>
      <c r="K689" s="581"/>
      <c r="L689" s="581"/>
      <c r="M689" s="581"/>
      <c r="N689" s="581"/>
    </row>
    <row r="690" spans="2:14" ht="15" x14ac:dyDescent="0.2">
      <c r="B690" s="335"/>
      <c r="C690" s="335">
        <v>2</v>
      </c>
      <c r="D690" s="325"/>
      <c r="E690" s="325"/>
      <c r="F690" s="325"/>
      <c r="G690" s="335"/>
      <c r="H690" s="342" t="s">
        <v>59</v>
      </c>
      <c r="I690" s="581"/>
      <c r="J690" s="581"/>
      <c r="K690" s="581"/>
      <c r="L690" s="581"/>
      <c r="M690" s="581"/>
      <c r="N690" s="581"/>
    </row>
    <row r="691" spans="2:14" ht="15" x14ac:dyDescent="0.2">
      <c r="B691" s="335"/>
      <c r="C691" s="335"/>
      <c r="D691" s="325"/>
      <c r="E691" s="325"/>
      <c r="F691" s="325"/>
      <c r="G691" s="335"/>
      <c r="H691" s="343" t="s">
        <v>3</v>
      </c>
      <c r="I691" s="581"/>
      <c r="J691" s="581"/>
      <c r="K691" s="581"/>
      <c r="L691" s="581"/>
      <c r="M691" s="581"/>
      <c r="N691" s="581"/>
    </row>
    <row r="692" spans="2:14" ht="15" x14ac:dyDescent="0.2">
      <c r="B692" s="335"/>
      <c r="C692" s="335"/>
      <c r="D692" s="325"/>
      <c r="E692" s="325"/>
      <c r="F692" s="325"/>
      <c r="G692" s="335"/>
      <c r="H692" s="343" t="s">
        <v>60</v>
      </c>
      <c r="I692" s="581"/>
      <c r="J692" s="581"/>
      <c r="K692" s="581"/>
      <c r="L692" s="581"/>
      <c r="M692" s="581"/>
      <c r="N692" s="581"/>
    </row>
    <row r="693" spans="2:14" ht="15" x14ac:dyDescent="0.2">
      <c r="B693" s="335"/>
      <c r="C693" s="335"/>
      <c r="D693" s="325"/>
      <c r="E693" s="325"/>
      <c r="F693" s="325"/>
      <c r="G693" s="335"/>
      <c r="H693" s="343" t="s">
        <v>933</v>
      </c>
      <c r="I693" s="581"/>
      <c r="J693" s="581"/>
      <c r="K693" s="581"/>
      <c r="L693" s="581"/>
      <c r="M693" s="581"/>
      <c r="N693" s="581"/>
    </row>
    <row r="694" spans="2:14" ht="15" x14ac:dyDescent="0.2">
      <c r="B694" s="335"/>
      <c r="C694" s="335"/>
      <c r="D694" s="325"/>
      <c r="E694" s="325"/>
      <c r="F694" s="325"/>
      <c r="G694" s="335"/>
      <c r="H694" s="343" t="s">
        <v>934</v>
      </c>
      <c r="I694" s="581"/>
      <c r="J694" s="581"/>
      <c r="K694" s="581"/>
      <c r="L694" s="581"/>
      <c r="M694" s="581"/>
      <c r="N694" s="581"/>
    </row>
    <row r="695" spans="2:14" ht="15" x14ac:dyDescent="0.2">
      <c r="B695" s="335"/>
      <c r="C695" s="335"/>
      <c r="D695" s="325"/>
      <c r="E695" s="325"/>
      <c r="F695" s="325"/>
      <c r="G695" s="335"/>
      <c r="H695" s="343" t="s">
        <v>564</v>
      </c>
      <c r="I695" s="581"/>
      <c r="J695" s="581"/>
      <c r="K695" s="581"/>
      <c r="L695" s="581"/>
      <c r="M695" s="581"/>
      <c r="N695" s="581"/>
    </row>
    <row r="696" spans="2:14" ht="15" x14ac:dyDescent="0.2">
      <c r="B696" s="335"/>
      <c r="C696" s="335"/>
      <c r="D696" s="325"/>
      <c r="E696" s="325"/>
      <c r="F696" s="325"/>
      <c r="G696" s="335"/>
      <c r="H696" s="343" t="s">
        <v>897</v>
      </c>
      <c r="I696" s="581"/>
      <c r="J696" s="581"/>
      <c r="K696" s="581"/>
      <c r="L696" s="581"/>
      <c r="M696" s="581"/>
      <c r="N696" s="581"/>
    </row>
    <row r="697" spans="2:14" ht="15" x14ac:dyDescent="0.2">
      <c r="B697" s="335"/>
      <c r="C697" s="335"/>
      <c r="D697" s="325"/>
      <c r="E697" s="325"/>
      <c r="F697" s="325"/>
      <c r="G697" s="335"/>
      <c r="H697" s="343" t="s">
        <v>65</v>
      </c>
      <c r="I697" s="581"/>
      <c r="J697" s="581"/>
      <c r="K697" s="581"/>
      <c r="L697" s="581"/>
      <c r="M697" s="581"/>
      <c r="N697" s="581"/>
    </row>
    <row r="698" spans="2:14" ht="15" x14ac:dyDescent="0.2">
      <c r="B698" s="335"/>
      <c r="C698" s="335"/>
      <c r="D698" s="325"/>
      <c r="E698" s="325"/>
      <c r="F698" s="325"/>
      <c r="G698" s="335"/>
      <c r="H698" s="343" t="s">
        <v>454</v>
      </c>
      <c r="I698" s="581"/>
      <c r="J698" s="581"/>
      <c r="K698" s="581"/>
      <c r="L698" s="581"/>
      <c r="M698" s="581"/>
      <c r="N698" s="581"/>
    </row>
    <row r="699" spans="2:14" ht="15" x14ac:dyDescent="0.2">
      <c r="B699" s="335"/>
      <c r="C699" s="335"/>
      <c r="D699" s="325"/>
      <c r="E699" s="325"/>
      <c r="F699" s="325"/>
      <c r="G699" s="335"/>
      <c r="H699" s="343" t="s">
        <v>935</v>
      </c>
      <c r="I699" s="581"/>
      <c r="J699" s="581"/>
      <c r="K699" s="581"/>
      <c r="L699" s="581"/>
      <c r="M699" s="581"/>
      <c r="N699" s="581"/>
    </row>
    <row r="700" spans="2:14" ht="14.25" x14ac:dyDescent="0.2">
      <c r="B700" s="581"/>
      <c r="C700" s="223">
        <v>2202</v>
      </c>
      <c r="D700" s="223"/>
      <c r="E700" s="223"/>
      <c r="F700" s="223"/>
      <c r="G700" s="223"/>
      <c r="H700" s="225" t="s">
        <v>4</v>
      </c>
      <c r="I700" s="228">
        <f t="shared" ref="I700:J702" si="104">SUM(I701)</f>
        <v>2078000000</v>
      </c>
      <c r="J700" s="529">
        <f t="shared" si="104"/>
        <v>506199537.26999998</v>
      </c>
      <c r="K700" s="228" t="e">
        <f>SUM(I700,#REF!,#REF!)</f>
        <v>#REF!</v>
      </c>
      <c r="L700" s="228"/>
      <c r="M700" s="581"/>
      <c r="N700" s="581"/>
    </row>
    <row r="701" spans="2:14" ht="22.5" x14ac:dyDescent="0.2">
      <c r="B701" s="581"/>
      <c r="C701" s="223">
        <v>2205</v>
      </c>
      <c r="D701" s="223"/>
      <c r="E701" s="223"/>
      <c r="F701" s="223"/>
      <c r="G701" s="223"/>
      <c r="H701" s="225" t="s">
        <v>631</v>
      </c>
      <c r="I701" s="392">
        <f t="shared" si="104"/>
        <v>2078000000</v>
      </c>
      <c r="J701" s="392">
        <f t="shared" si="104"/>
        <v>506199537.26999998</v>
      </c>
      <c r="K701" s="392" t="e">
        <f>SUM(K702)</f>
        <v>#REF!</v>
      </c>
      <c r="L701" s="581"/>
      <c r="M701" s="581"/>
      <c r="N701" s="581"/>
    </row>
    <row r="702" spans="2:14" ht="22.5" x14ac:dyDescent="0.2">
      <c r="B702" s="581"/>
      <c r="C702" s="223">
        <v>220501</v>
      </c>
      <c r="D702" s="223"/>
      <c r="E702" s="223"/>
      <c r="F702" s="223"/>
      <c r="G702" s="223"/>
      <c r="H702" s="225" t="s">
        <v>632</v>
      </c>
      <c r="I702" s="392">
        <f t="shared" si="104"/>
        <v>2078000000</v>
      </c>
      <c r="J702" s="392">
        <f t="shared" si="104"/>
        <v>506199537.26999998</v>
      </c>
      <c r="K702" s="392" t="e">
        <f>SUM(K703)</f>
        <v>#REF!</v>
      </c>
      <c r="L702" s="581"/>
      <c r="M702" s="581"/>
      <c r="N702" s="581"/>
    </row>
    <row r="703" spans="2:14" ht="22.5" x14ac:dyDescent="0.2">
      <c r="B703" s="581"/>
      <c r="C703" s="222">
        <v>22050103</v>
      </c>
      <c r="D703" s="222">
        <v>70980</v>
      </c>
      <c r="E703" s="344"/>
      <c r="F703" s="222">
        <v>2101</v>
      </c>
      <c r="G703" s="222">
        <v>50610801</v>
      </c>
      <c r="H703" s="226" t="s">
        <v>633</v>
      </c>
      <c r="I703" s="345">
        <v>2078000000</v>
      </c>
      <c r="J703" s="345">
        <f>2078000000-1571800462.73</f>
        <v>506199537.26999998</v>
      </c>
      <c r="K703" s="345" t="e">
        <f>SUM(I703,#REF!,#REF!)</f>
        <v>#REF!</v>
      </c>
      <c r="L703" s="581"/>
      <c r="M703" s="581"/>
      <c r="N703" s="581"/>
    </row>
    <row r="704" spans="2:14" ht="15.75" x14ac:dyDescent="0.2">
      <c r="B704" s="581"/>
      <c r="C704" s="532"/>
      <c r="D704" s="532"/>
      <c r="E704" s="532"/>
      <c r="F704" s="532"/>
      <c r="G704" s="532"/>
      <c r="H704" s="213"/>
      <c r="I704" s="298"/>
      <c r="J704" s="327"/>
      <c r="K704" s="581"/>
      <c r="L704" s="581"/>
      <c r="M704" s="581"/>
      <c r="N704" s="581"/>
    </row>
    <row r="705" spans="1:14" ht="15.75" x14ac:dyDescent="0.25">
      <c r="B705" s="325"/>
      <c r="C705" s="948" t="s">
        <v>222</v>
      </c>
      <c r="D705" s="948"/>
      <c r="E705" s="948"/>
      <c r="F705" s="948"/>
      <c r="G705" s="948"/>
      <c r="H705" s="948"/>
      <c r="I705" s="948"/>
      <c r="J705" s="948"/>
      <c r="K705" s="581"/>
      <c r="L705" s="581"/>
      <c r="M705" s="581"/>
      <c r="N705" s="581"/>
    </row>
    <row r="706" spans="1:14" s="275" customFormat="1" ht="14.25" x14ac:dyDescent="0.2">
      <c r="A706" s="790"/>
      <c r="B706" s="497"/>
      <c r="C706" s="497"/>
      <c r="D706" s="497"/>
      <c r="E706" s="497"/>
      <c r="F706" s="497"/>
      <c r="G706" s="898" t="s">
        <v>3</v>
      </c>
      <c r="H706" s="898"/>
      <c r="I706" s="578"/>
      <c r="J706" s="578"/>
      <c r="K706" s="497"/>
      <c r="L706" s="497"/>
      <c r="M706" s="580"/>
      <c r="N706" s="580"/>
    </row>
    <row r="707" spans="1:14" s="275" customFormat="1" ht="14.25" x14ac:dyDescent="0.2">
      <c r="A707" s="790"/>
      <c r="B707" s="497"/>
      <c r="C707" s="497"/>
      <c r="D707" s="497"/>
      <c r="E707" s="497"/>
      <c r="F707" s="497"/>
      <c r="G707" s="898" t="s">
        <v>4</v>
      </c>
      <c r="H707" s="898"/>
      <c r="I707" s="578">
        <f>(I700)</f>
        <v>2078000000</v>
      </c>
      <c r="J707" s="578">
        <f>(J700)</f>
        <v>506199537.26999998</v>
      </c>
      <c r="K707" s="579" t="e">
        <f>SUM(I707,#REF!,#REF!)</f>
        <v>#REF!</v>
      </c>
      <c r="L707" s="497"/>
      <c r="M707" s="580"/>
      <c r="N707" s="580"/>
    </row>
    <row r="708" spans="1:14" s="275" customFormat="1" ht="14.25" x14ac:dyDescent="0.2">
      <c r="A708" s="790"/>
      <c r="B708" s="497"/>
      <c r="C708" s="497"/>
      <c r="D708" s="497"/>
      <c r="E708" s="497"/>
      <c r="F708" s="497"/>
      <c r="G708" s="898" t="s">
        <v>223</v>
      </c>
      <c r="H708" s="898"/>
      <c r="I708" s="497"/>
      <c r="J708" s="785"/>
      <c r="K708" s="497"/>
      <c r="L708" s="497"/>
      <c r="M708" s="580"/>
      <c r="N708" s="580"/>
    </row>
    <row r="709" spans="1:14" s="275" customFormat="1" ht="14.25" x14ac:dyDescent="0.2">
      <c r="A709" s="790"/>
      <c r="B709" s="497"/>
      <c r="C709" s="497"/>
      <c r="D709" s="497"/>
      <c r="E709" s="497"/>
      <c r="F709" s="497"/>
      <c r="G709" s="898" t="s">
        <v>154</v>
      </c>
      <c r="H709" s="898"/>
      <c r="I709" s="578">
        <v>0</v>
      </c>
      <c r="J709" s="578"/>
      <c r="K709" s="497"/>
      <c r="L709" s="497"/>
      <c r="M709" s="580"/>
      <c r="N709" s="580"/>
    </row>
    <row r="710" spans="1:14" s="275" customFormat="1" ht="14.25" x14ac:dyDescent="0.2">
      <c r="A710" s="790"/>
      <c r="B710" s="497"/>
      <c r="C710" s="497"/>
      <c r="D710" s="497"/>
      <c r="E710" s="497"/>
      <c r="F710" s="497"/>
      <c r="G710" s="898" t="s">
        <v>2</v>
      </c>
      <c r="H710" s="898"/>
      <c r="I710" s="577">
        <f>SUM(I706:I707)</f>
        <v>2078000000</v>
      </c>
      <c r="J710" s="577">
        <f>SUM(J706:J707)</f>
        <v>506199537.26999998</v>
      </c>
      <c r="K710" s="579" t="e">
        <f>SUM(I710,#REF!,#REF!)</f>
        <v>#REF!</v>
      </c>
      <c r="L710" s="497"/>
      <c r="M710" s="580"/>
      <c r="N710" s="580"/>
    </row>
    <row r="711" spans="1:14" x14ac:dyDescent="0.25">
      <c r="B711" s="18"/>
      <c r="C711" s="20"/>
      <c r="D711" s="20"/>
      <c r="E711" s="20"/>
      <c r="F711" s="20"/>
      <c r="G711" s="20"/>
      <c r="H711" s="37"/>
      <c r="I711" s="44"/>
      <c r="J711" s="44"/>
    </row>
    <row r="712" spans="1:14" x14ac:dyDescent="0.25">
      <c r="B712" s="18"/>
      <c r="C712" s="20"/>
      <c r="D712" s="20"/>
      <c r="E712" s="20"/>
      <c r="F712" s="20"/>
      <c r="G712" s="20"/>
      <c r="H712" s="37"/>
      <c r="I712" s="44"/>
      <c r="J712" s="44"/>
    </row>
    <row r="713" spans="1:14" ht="23.25" x14ac:dyDescent="0.35">
      <c r="B713" s="895" t="s">
        <v>0</v>
      </c>
      <c r="C713" s="895"/>
      <c r="D713" s="895"/>
      <c r="E713" s="895"/>
      <c r="F713" s="895"/>
      <c r="G713" s="895"/>
      <c r="H713" s="895"/>
      <c r="I713" s="895"/>
      <c r="J713" s="895"/>
      <c r="K713" s="34"/>
    </row>
    <row r="714" spans="1:14" ht="18" x14ac:dyDescent="0.25">
      <c r="B714" s="899" t="s">
        <v>527</v>
      </c>
      <c r="C714" s="899"/>
      <c r="D714" s="899"/>
      <c r="E714" s="899"/>
      <c r="F714" s="899"/>
      <c r="G714" s="899"/>
      <c r="H714" s="899"/>
      <c r="I714" s="899"/>
      <c r="J714" s="899"/>
      <c r="K714" s="34"/>
    </row>
    <row r="715" spans="1:14" ht="25.5" x14ac:dyDescent="0.2">
      <c r="B715" s="285"/>
      <c r="C715" s="282" t="s">
        <v>5</v>
      </c>
      <c r="D715" s="283" t="s">
        <v>466</v>
      </c>
      <c r="E715" s="283" t="s">
        <v>500</v>
      </c>
      <c r="F715" s="283" t="s">
        <v>501</v>
      </c>
      <c r="G715" s="282" t="s">
        <v>467</v>
      </c>
      <c r="H715" s="282" t="s">
        <v>6</v>
      </c>
      <c r="I715" s="283" t="s">
        <v>793</v>
      </c>
      <c r="J715" s="783"/>
      <c r="K715" s="340" t="s">
        <v>1000</v>
      </c>
    </row>
    <row r="716" spans="1:14" ht="14.25" x14ac:dyDescent="0.2">
      <c r="B716" s="285"/>
      <c r="C716" s="285"/>
      <c r="D716" s="285"/>
      <c r="E716" s="285"/>
      <c r="F716" s="285"/>
      <c r="G716" s="285"/>
      <c r="H716" s="285"/>
      <c r="I716" s="389"/>
      <c r="J716" s="389"/>
      <c r="K716" s="34"/>
    </row>
    <row r="717" spans="1:14" ht="14.25" x14ac:dyDescent="0.2">
      <c r="B717" s="285"/>
      <c r="C717" s="285">
        <v>2</v>
      </c>
      <c r="D717" s="285"/>
      <c r="E717" s="285"/>
      <c r="F717" s="285"/>
      <c r="G717" s="285"/>
      <c r="H717" s="285" t="s">
        <v>59</v>
      </c>
      <c r="I717" s="292">
        <f>I759</f>
        <v>5820000000</v>
      </c>
      <c r="J717" s="292">
        <f>J759</f>
        <v>0</v>
      </c>
      <c r="K717" s="393" t="e">
        <f>SUM(I717,#REF!,#REF!)</f>
        <v>#REF!</v>
      </c>
    </row>
    <row r="718" spans="1:14" ht="14.25" x14ac:dyDescent="0.2">
      <c r="B718" s="285"/>
      <c r="C718" s="294">
        <v>2202</v>
      </c>
      <c r="D718" s="294"/>
      <c r="E718" s="294"/>
      <c r="F718" s="294"/>
      <c r="G718" s="294"/>
      <c r="H718" s="295" t="s">
        <v>4</v>
      </c>
      <c r="I718" s="210">
        <f>SUM(I719,I722,I724,I730,I735,I737,I739,I741,I743,I750)</f>
        <v>5820000000</v>
      </c>
      <c r="J718" s="210">
        <f>SUM(J719,J722,J724,J730,J735,J737,J739,J741,J743,J750)</f>
        <v>0</v>
      </c>
      <c r="K718" s="393" t="e">
        <f>SUM(I718,#REF!,#REF!)</f>
        <v>#REF!</v>
      </c>
    </row>
    <row r="719" spans="1:14" ht="25.5" x14ac:dyDescent="0.2">
      <c r="B719" s="285"/>
      <c r="C719" s="294">
        <v>220201</v>
      </c>
      <c r="D719" s="294"/>
      <c r="E719" s="294"/>
      <c r="F719" s="294"/>
      <c r="G719" s="294"/>
      <c r="H719" s="295" t="s">
        <v>561</v>
      </c>
      <c r="I719" s="210">
        <f>SUM(I720:I721)</f>
        <v>0</v>
      </c>
      <c r="J719" s="210"/>
      <c r="K719" s="34"/>
    </row>
    <row r="720" spans="1:14" ht="25.5" x14ac:dyDescent="0.2">
      <c r="B720" s="285"/>
      <c r="C720" s="532">
        <v>22020101</v>
      </c>
      <c r="D720" s="532">
        <v>70980</v>
      </c>
      <c r="E720" s="532"/>
      <c r="F720" s="532">
        <v>2101</v>
      </c>
      <c r="G720" s="532">
        <v>50610801</v>
      </c>
      <c r="H720" s="213" t="s">
        <v>77</v>
      </c>
      <c r="I720" s="298">
        <v>0</v>
      </c>
      <c r="J720" s="298"/>
      <c r="K720" s="34"/>
    </row>
    <row r="721" spans="2:11" ht="25.5" x14ac:dyDescent="0.2">
      <c r="B721" s="285"/>
      <c r="C721" s="532">
        <v>22020102</v>
      </c>
      <c r="D721" s="532">
        <v>70980</v>
      </c>
      <c r="E721" s="532"/>
      <c r="F721" s="532">
        <v>2101</v>
      </c>
      <c r="G721" s="532">
        <v>50610801</v>
      </c>
      <c r="H721" s="213" t="s">
        <v>78</v>
      </c>
      <c r="I721" s="298">
        <v>0</v>
      </c>
      <c r="J721" s="298"/>
      <c r="K721" s="34"/>
    </row>
    <row r="722" spans="2:11" ht="14.25" x14ac:dyDescent="0.2">
      <c r="B722" s="285"/>
      <c r="C722" s="294">
        <v>220202</v>
      </c>
      <c r="D722" s="294"/>
      <c r="E722" s="294"/>
      <c r="F722" s="294"/>
      <c r="G722" s="294"/>
      <c r="H722" s="295" t="s">
        <v>568</v>
      </c>
      <c r="I722" s="210">
        <v>0</v>
      </c>
      <c r="J722" s="210"/>
      <c r="K722" s="34"/>
    </row>
    <row r="723" spans="2:11" ht="25.5" x14ac:dyDescent="0.2">
      <c r="B723" s="285"/>
      <c r="C723" s="532">
        <v>22020208</v>
      </c>
      <c r="D723" s="532">
        <v>70980</v>
      </c>
      <c r="E723" s="532"/>
      <c r="F723" s="532">
        <v>2101</v>
      </c>
      <c r="G723" s="532">
        <v>50610801</v>
      </c>
      <c r="H723" s="213" t="s">
        <v>88</v>
      </c>
      <c r="I723" s="298">
        <v>0</v>
      </c>
      <c r="J723" s="298"/>
      <c r="K723" s="34"/>
    </row>
    <row r="724" spans="2:11" ht="25.5" x14ac:dyDescent="0.2">
      <c r="B724" s="285"/>
      <c r="C724" s="294">
        <v>220203</v>
      </c>
      <c r="D724" s="294"/>
      <c r="E724" s="294"/>
      <c r="F724" s="294"/>
      <c r="G724" s="294"/>
      <c r="H724" s="295" t="s">
        <v>563</v>
      </c>
      <c r="I724" s="210">
        <f>SUM(I725:I729)</f>
        <v>0</v>
      </c>
      <c r="J724" s="210"/>
      <c r="K724" s="34"/>
    </row>
    <row r="725" spans="2:11" ht="25.5" x14ac:dyDescent="0.2">
      <c r="B725" s="285"/>
      <c r="C725" s="532">
        <v>22020301</v>
      </c>
      <c r="D725" s="532">
        <v>70980</v>
      </c>
      <c r="E725" s="532"/>
      <c r="F725" s="532">
        <v>2101</v>
      </c>
      <c r="G725" s="532">
        <v>50610801</v>
      </c>
      <c r="H725" s="213" t="s">
        <v>90</v>
      </c>
      <c r="I725" s="298">
        <v>0</v>
      </c>
      <c r="J725" s="298"/>
      <c r="K725" s="34"/>
    </row>
    <row r="726" spans="2:11" ht="14.25" x14ac:dyDescent="0.2">
      <c r="B726" s="285"/>
      <c r="C726" s="532">
        <v>22020303</v>
      </c>
      <c r="D726" s="532">
        <v>70980</v>
      </c>
      <c r="E726" s="532"/>
      <c r="F726" s="532">
        <v>2101</v>
      </c>
      <c r="G726" s="532">
        <v>50610801</v>
      </c>
      <c r="H726" s="213" t="s">
        <v>92</v>
      </c>
      <c r="I726" s="298">
        <v>0</v>
      </c>
      <c r="J726" s="298"/>
      <c r="K726" s="34"/>
    </row>
    <row r="727" spans="2:11" ht="14.25" x14ac:dyDescent="0.2">
      <c r="B727" s="285"/>
      <c r="C727" s="532">
        <v>22020304</v>
      </c>
      <c r="D727" s="532">
        <v>70980</v>
      </c>
      <c r="E727" s="532"/>
      <c r="F727" s="532">
        <v>2101</v>
      </c>
      <c r="G727" s="532">
        <v>50610801</v>
      </c>
      <c r="H727" s="213" t="s">
        <v>93</v>
      </c>
      <c r="I727" s="298">
        <v>0</v>
      </c>
      <c r="J727" s="298"/>
      <c r="K727" s="34"/>
    </row>
    <row r="728" spans="2:11" ht="25.5" x14ac:dyDescent="0.2">
      <c r="B728" s="285"/>
      <c r="C728" s="532">
        <v>22020305</v>
      </c>
      <c r="D728" s="532">
        <v>70980</v>
      </c>
      <c r="E728" s="532"/>
      <c r="F728" s="532">
        <v>2101</v>
      </c>
      <c r="G728" s="532">
        <v>50610801</v>
      </c>
      <c r="H728" s="213" t="s">
        <v>94</v>
      </c>
      <c r="I728" s="298">
        <v>0</v>
      </c>
      <c r="J728" s="298"/>
      <c r="K728" s="34"/>
    </row>
    <row r="729" spans="2:11" ht="25.5" x14ac:dyDescent="0.2">
      <c r="B729" s="285"/>
      <c r="C729" s="532">
        <v>22020309</v>
      </c>
      <c r="D729" s="532">
        <v>70980</v>
      </c>
      <c r="E729" s="532"/>
      <c r="F729" s="532">
        <v>2101</v>
      </c>
      <c r="G729" s="532">
        <v>50610801</v>
      </c>
      <c r="H729" s="213" t="s">
        <v>98</v>
      </c>
      <c r="I729" s="298">
        <v>0</v>
      </c>
      <c r="J729" s="298"/>
      <c r="K729" s="34"/>
    </row>
    <row r="730" spans="2:11" ht="25.5" x14ac:dyDescent="0.2">
      <c r="B730" s="285"/>
      <c r="C730" s="294">
        <v>220204</v>
      </c>
      <c r="D730" s="294"/>
      <c r="E730" s="294"/>
      <c r="F730" s="294"/>
      <c r="G730" s="294"/>
      <c r="H730" s="295" t="s">
        <v>549</v>
      </c>
      <c r="I730" s="210">
        <f>SUM(I731:I734)</f>
        <v>0</v>
      </c>
      <c r="J730" s="210"/>
      <c r="K730" s="34"/>
    </row>
    <row r="731" spans="2:11" ht="38.25" x14ac:dyDescent="0.2">
      <c r="B731" s="285"/>
      <c r="C731" s="532">
        <v>22020401</v>
      </c>
      <c r="D731" s="532">
        <v>70980</v>
      </c>
      <c r="E731" s="532"/>
      <c r="F731" s="532">
        <v>2101</v>
      </c>
      <c r="G731" s="532">
        <v>50610801</v>
      </c>
      <c r="H731" s="213" t="s">
        <v>102</v>
      </c>
      <c r="I731" s="298">
        <v>0</v>
      </c>
      <c r="J731" s="298"/>
      <c r="K731" s="34"/>
    </row>
    <row r="732" spans="2:11" ht="25.5" x14ac:dyDescent="0.2">
      <c r="B732" s="285"/>
      <c r="C732" s="532">
        <v>22020402</v>
      </c>
      <c r="D732" s="532">
        <v>70980</v>
      </c>
      <c r="E732" s="532"/>
      <c r="F732" s="532">
        <v>2101</v>
      </c>
      <c r="G732" s="532">
        <v>50610801</v>
      </c>
      <c r="H732" s="213" t="s">
        <v>103</v>
      </c>
      <c r="I732" s="298">
        <v>0</v>
      </c>
      <c r="J732" s="298"/>
      <c r="K732" s="34"/>
    </row>
    <row r="733" spans="2:11" ht="25.5" x14ac:dyDescent="0.2">
      <c r="B733" s="285"/>
      <c r="C733" s="532">
        <v>22020404</v>
      </c>
      <c r="D733" s="532">
        <v>70980</v>
      </c>
      <c r="E733" s="532"/>
      <c r="F733" s="532">
        <v>2101</v>
      </c>
      <c r="G733" s="532">
        <v>50610801</v>
      </c>
      <c r="H733" s="213" t="s">
        <v>105</v>
      </c>
      <c r="I733" s="298">
        <v>0</v>
      </c>
      <c r="J733" s="298"/>
      <c r="K733" s="34"/>
    </row>
    <row r="734" spans="2:11" ht="25.5" x14ac:dyDescent="0.2">
      <c r="B734" s="285"/>
      <c r="C734" s="532">
        <v>22020405</v>
      </c>
      <c r="D734" s="532"/>
      <c r="E734" s="532"/>
      <c r="F734" s="532"/>
      <c r="G734" s="532"/>
      <c r="H734" s="213" t="s">
        <v>106</v>
      </c>
      <c r="I734" s="298">
        <v>0</v>
      </c>
      <c r="J734" s="298"/>
      <c r="K734" s="34"/>
    </row>
    <row r="735" spans="2:11" ht="14.25" x14ac:dyDescent="0.2">
      <c r="B735" s="285"/>
      <c r="C735" s="294">
        <v>220205</v>
      </c>
      <c r="D735" s="294"/>
      <c r="E735" s="294"/>
      <c r="F735" s="294"/>
      <c r="G735" s="294"/>
      <c r="H735" s="295" t="s">
        <v>562</v>
      </c>
      <c r="I735" s="210">
        <f>SUM(I736:I736)</f>
        <v>0</v>
      </c>
      <c r="J735" s="210"/>
      <c r="K735" s="34"/>
    </row>
    <row r="736" spans="2:11" ht="14.25" x14ac:dyDescent="0.2">
      <c r="B736" s="285"/>
      <c r="C736" s="532">
        <v>22020501</v>
      </c>
      <c r="D736" s="532"/>
      <c r="E736" s="532"/>
      <c r="F736" s="532"/>
      <c r="G736" s="532"/>
      <c r="H736" s="213" t="s">
        <v>114</v>
      </c>
      <c r="I736" s="298">
        <v>0</v>
      </c>
      <c r="J736" s="298"/>
      <c r="K736" s="34"/>
    </row>
    <row r="737" spans="2:11" ht="14.25" x14ac:dyDescent="0.2">
      <c r="B737" s="285"/>
      <c r="C737" s="294">
        <v>220206</v>
      </c>
      <c r="D737" s="294"/>
      <c r="E737" s="294"/>
      <c r="F737" s="294"/>
      <c r="G737" s="294"/>
      <c r="H737" s="295" t="s">
        <v>547</v>
      </c>
      <c r="I737" s="210">
        <f>SUM(I738:I738)</f>
        <v>0</v>
      </c>
      <c r="J737" s="210"/>
      <c r="K737" s="34"/>
    </row>
    <row r="738" spans="2:11" ht="14.25" x14ac:dyDescent="0.2">
      <c r="B738" s="285"/>
      <c r="C738" s="532">
        <v>22020603</v>
      </c>
      <c r="D738" s="532"/>
      <c r="E738" s="532"/>
      <c r="F738" s="532"/>
      <c r="G738" s="532"/>
      <c r="H738" s="213" t="s">
        <v>119</v>
      </c>
      <c r="I738" s="298">
        <v>0</v>
      </c>
      <c r="J738" s="298"/>
      <c r="K738" s="34"/>
    </row>
    <row r="739" spans="2:11" ht="38.25" x14ac:dyDescent="0.2">
      <c r="B739" s="285"/>
      <c r="C739" s="294">
        <v>220207</v>
      </c>
      <c r="D739" s="294"/>
      <c r="E739" s="294"/>
      <c r="F739" s="294"/>
      <c r="G739" s="294"/>
      <c r="H739" s="295" t="s">
        <v>573</v>
      </c>
      <c r="I739" s="210">
        <v>0</v>
      </c>
      <c r="J739" s="210"/>
      <c r="K739" s="34"/>
    </row>
    <row r="740" spans="2:11" ht="25.5" x14ac:dyDescent="0.2">
      <c r="B740" s="285"/>
      <c r="C740" s="532">
        <v>22020702</v>
      </c>
      <c r="D740" s="532">
        <v>70980</v>
      </c>
      <c r="E740" s="532"/>
      <c r="F740" s="532">
        <v>2101</v>
      </c>
      <c r="G740" s="532">
        <v>50610801</v>
      </c>
      <c r="H740" s="213" t="s">
        <v>124</v>
      </c>
      <c r="I740" s="298">
        <v>0</v>
      </c>
      <c r="J740" s="298"/>
      <c r="K740" s="34"/>
    </row>
    <row r="741" spans="2:11" ht="25.5" x14ac:dyDescent="0.2">
      <c r="B741" s="285"/>
      <c r="C741" s="294">
        <v>220209</v>
      </c>
      <c r="D741" s="294"/>
      <c r="E741" s="294"/>
      <c r="F741" s="294"/>
      <c r="G741" s="294"/>
      <c r="H741" s="295" t="s">
        <v>550</v>
      </c>
      <c r="I741" s="210">
        <f>SUM(I742:I742)</f>
        <v>0</v>
      </c>
      <c r="J741" s="210"/>
      <c r="K741" s="34"/>
    </row>
    <row r="742" spans="2:11" ht="25.5" x14ac:dyDescent="0.2">
      <c r="B742" s="285"/>
      <c r="C742" s="532">
        <v>22020901</v>
      </c>
      <c r="D742" s="532">
        <v>70980</v>
      </c>
      <c r="E742" s="532"/>
      <c r="F742" s="532">
        <v>2101</v>
      </c>
      <c r="G742" s="532">
        <v>50610801</v>
      </c>
      <c r="H742" s="213" t="s">
        <v>135</v>
      </c>
      <c r="I742" s="298">
        <v>0</v>
      </c>
      <c r="J742" s="298"/>
      <c r="K742" s="34"/>
    </row>
    <row r="743" spans="2:11" ht="25.5" x14ac:dyDescent="0.2">
      <c r="B743" s="285"/>
      <c r="C743" s="294">
        <v>220210</v>
      </c>
      <c r="D743" s="294"/>
      <c r="E743" s="294"/>
      <c r="F743" s="294"/>
      <c r="G743" s="294"/>
      <c r="H743" s="295" t="s">
        <v>137</v>
      </c>
      <c r="I743" s="210">
        <f>SUM(I744:I749)</f>
        <v>0</v>
      </c>
      <c r="J743" s="210"/>
      <c r="K743" s="34"/>
    </row>
    <row r="744" spans="2:11" ht="25.5" x14ac:dyDescent="0.2">
      <c r="B744" s="285"/>
      <c r="C744" s="532">
        <v>22021002</v>
      </c>
      <c r="D744" s="532">
        <v>70980</v>
      </c>
      <c r="E744" s="532"/>
      <c r="F744" s="532">
        <v>2101</v>
      </c>
      <c r="G744" s="532">
        <v>50610801</v>
      </c>
      <c r="H744" s="213" t="s">
        <v>139</v>
      </c>
      <c r="I744" s="298">
        <v>0</v>
      </c>
      <c r="J744" s="298"/>
      <c r="K744" s="34"/>
    </row>
    <row r="745" spans="2:11" ht="14.25" x14ac:dyDescent="0.2">
      <c r="B745" s="285"/>
      <c r="C745" s="532">
        <v>22021003</v>
      </c>
      <c r="D745" s="532">
        <v>70980</v>
      </c>
      <c r="E745" s="532"/>
      <c r="F745" s="532">
        <v>2101</v>
      </c>
      <c r="G745" s="532">
        <v>50610801</v>
      </c>
      <c r="H745" s="213" t="s">
        <v>140</v>
      </c>
      <c r="I745" s="298">
        <v>0</v>
      </c>
      <c r="J745" s="298"/>
      <c r="K745" s="34"/>
    </row>
    <row r="746" spans="2:11" ht="14.25" x14ac:dyDescent="0.2">
      <c r="B746" s="285"/>
      <c r="C746" s="532">
        <v>22021007</v>
      </c>
      <c r="D746" s="532">
        <v>70980</v>
      </c>
      <c r="E746" s="532"/>
      <c r="F746" s="532">
        <v>2101</v>
      </c>
      <c r="G746" s="532">
        <v>50610801</v>
      </c>
      <c r="H746" s="213" t="s">
        <v>143</v>
      </c>
      <c r="I746" s="298">
        <v>0</v>
      </c>
      <c r="J746" s="298"/>
      <c r="K746" s="34"/>
    </row>
    <row r="747" spans="2:11" ht="25.5" x14ac:dyDescent="0.2">
      <c r="B747" s="285"/>
      <c r="C747" s="532">
        <v>22021008</v>
      </c>
      <c r="D747" s="532">
        <v>70980</v>
      </c>
      <c r="E747" s="532"/>
      <c r="F747" s="532">
        <v>2101</v>
      </c>
      <c r="G747" s="532">
        <v>50610801</v>
      </c>
      <c r="H747" s="213" t="s">
        <v>144</v>
      </c>
      <c r="I747" s="298">
        <v>0</v>
      </c>
      <c r="J747" s="298"/>
      <c r="K747" s="34"/>
    </row>
    <row r="748" spans="2:11" ht="14.25" x14ac:dyDescent="0.2">
      <c r="B748" s="285"/>
      <c r="C748" s="532">
        <v>22021021</v>
      </c>
      <c r="D748" s="532">
        <v>70980</v>
      </c>
      <c r="E748" s="532"/>
      <c r="F748" s="532">
        <v>2101</v>
      </c>
      <c r="G748" s="532">
        <v>50610801</v>
      </c>
      <c r="H748" s="213" t="s">
        <v>149</v>
      </c>
      <c r="I748" s="298">
        <v>0</v>
      </c>
      <c r="J748" s="298"/>
      <c r="K748" s="34"/>
    </row>
    <row r="749" spans="2:11" ht="51" x14ac:dyDescent="0.2">
      <c r="B749" s="285"/>
      <c r="C749" s="532">
        <v>22021023</v>
      </c>
      <c r="D749" s="532">
        <v>70980</v>
      </c>
      <c r="E749" s="398" t="s">
        <v>630</v>
      </c>
      <c r="F749" s="532">
        <v>2101</v>
      </c>
      <c r="G749" s="532">
        <v>50610801</v>
      </c>
      <c r="H749" s="213" t="s">
        <v>475</v>
      </c>
      <c r="I749" s="298">
        <v>0</v>
      </c>
      <c r="J749" s="298"/>
      <c r="K749" s="34"/>
    </row>
    <row r="750" spans="2:11" ht="51" x14ac:dyDescent="0.2">
      <c r="B750" s="285"/>
      <c r="C750" s="294">
        <v>2205</v>
      </c>
      <c r="D750" s="294"/>
      <c r="E750" s="294"/>
      <c r="F750" s="294"/>
      <c r="G750" s="294"/>
      <c r="H750" s="295" t="s">
        <v>631</v>
      </c>
      <c r="I750" s="210">
        <f>I751</f>
        <v>5820000000</v>
      </c>
      <c r="J750" s="210"/>
      <c r="K750" s="393" t="e">
        <f>SUM(I750,#REF!,#REF!)</f>
        <v>#REF!</v>
      </c>
    </row>
    <row r="751" spans="2:11" ht="38.25" x14ac:dyDescent="0.2">
      <c r="B751" s="285"/>
      <c r="C751" s="294">
        <v>220501</v>
      </c>
      <c r="D751" s="294"/>
      <c r="E751" s="294"/>
      <c r="F751" s="294"/>
      <c r="G751" s="294"/>
      <c r="H751" s="295" t="s">
        <v>632</v>
      </c>
      <c r="I751" s="210">
        <f>SUM(I752:I752)</f>
        <v>5820000000</v>
      </c>
      <c r="J751" s="210"/>
      <c r="K751" s="393" t="e">
        <f>SUM(I751,#REF!,#REF!)</f>
        <v>#REF!</v>
      </c>
    </row>
    <row r="752" spans="2:11" ht="38.25" x14ac:dyDescent="0.2">
      <c r="B752" s="285"/>
      <c r="C752" s="532">
        <v>22050103</v>
      </c>
      <c r="D752" s="532">
        <v>70980</v>
      </c>
      <c r="E752" s="398"/>
      <c r="F752" s="532">
        <v>2101</v>
      </c>
      <c r="G752" s="532">
        <v>50610801</v>
      </c>
      <c r="H752" s="213" t="s">
        <v>633</v>
      </c>
      <c r="I752" s="298">
        <v>5820000000</v>
      </c>
      <c r="J752" s="298"/>
      <c r="K752" s="393" t="e">
        <f>SUM(I752,#REF!,#REF!)</f>
        <v>#REF!</v>
      </c>
    </row>
    <row r="753" spans="2:11" ht="14.25" x14ac:dyDescent="0.2">
      <c r="B753" s="285"/>
      <c r="C753" s="532"/>
      <c r="D753" s="532"/>
      <c r="E753" s="398"/>
      <c r="F753" s="532"/>
      <c r="G753" s="532"/>
      <c r="H753" s="213"/>
      <c r="I753" s="298"/>
      <c r="J753" s="298"/>
      <c r="K753" s="34"/>
    </row>
    <row r="754" spans="2:11" ht="14.25" x14ac:dyDescent="0.2">
      <c r="B754" s="282"/>
      <c r="C754" s="527"/>
      <c r="D754" s="497"/>
      <c r="E754" s="497"/>
      <c r="F754" s="497"/>
      <c r="G754" s="497"/>
      <c r="H754" s="497" t="s">
        <v>506</v>
      </c>
      <c r="I754" s="497"/>
      <c r="J754" s="782"/>
      <c r="K754" s="340"/>
    </row>
    <row r="755" spans="2:11" ht="14.25" x14ac:dyDescent="0.2">
      <c r="B755" s="282"/>
      <c r="C755" s="282"/>
      <c r="D755" s="282"/>
      <c r="E755" s="282"/>
      <c r="F755" s="282"/>
      <c r="G755" s="282"/>
      <c r="H755" s="282" t="s">
        <v>3</v>
      </c>
      <c r="I755" s="284">
        <v>0</v>
      </c>
      <c r="J755" s="284"/>
      <c r="K755" s="340"/>
    </row>
    <row r="756" spans="2:11" ht="14.25" x14ac:dyDescent="0.2">
      <c r="B756" s="282"/>
      <c r="C756" s="282"/>
      <c r="D756" s="282"/>
      <c r="E756" s="282"/>
      <c r="F756" s="282"/>
      <c r="G756" s="282"/>
      <c r="H756" s="282" t="s">
        <v>4</v>
      </c>
      <c r="I756" s="284">
        <f>I718</f>
        <v>5820000000</v>
      </c>
      <c r="J756" s="284"/>
      <c r="K756" s="582" t="e">
        <f>SUM(I756,#REF!,#REF!)</f>
        <v>#REF!</v>
      </c>
    </row>
    <row r="757" spans="2:11" ht="14.25" x14ac:dyDescent="0.2">
      <c r="B757" s="282"/>
      <c r="C757" s="282"/>
      <c r="D757" s="282"/>
      <c r="E757" s="282"/>
      <c r="F757" s="282"/>
      <c r="G757" s="282"/>
      <c r="H757" s="282" t="s">
        <v>223</v>
      </c>
      <c r="I757" s="282"/>
      <c r="J757" s="282"/>
      <c r="K757" s="340"/>
    </row>
    <row r="758" spans="2:11" ht="14.25" x14ac:dyDescent="0.2">
      <c r="B758" s="282"/>
      <c r="C758" s="282"/>
      <c r="D758" s="282"/>
      <c r="E758" s="282"/>
      <c r="F758" s="282"/>
      <c r="G758" s="282"/>
      <c r="H758" s="282" t="s">
        <v>154</v>
      </c>
      <c r="I758" s="284">
        <v>0</v>
      </c>
      <c r="J758" s="284"/>
      <c r="K758" s="340"/>
    </row>
    <row r="759" spans="2:11" ht="14.25" x14ac:dyDescent="0.2">
      <c r="B759" s="282"/>
      <c r="C759" s="282"/>
      <c r="D759" s="282"/>
      <c r="E759" s="282"/>
      <c r="F759" s="282"/>
      <c r="G759" s="282"/>
      <c r="H759" s="282" t="s">
        <v>2</v>
      </c>
      <c r="I759" s="292">
        <f>SUM(I755:I758)</f>
        <v>5820000000</v>
      </c>
      <c r="J759" s="292"/>
      <c r="K759" s="582" t="e">
        <f>SUM(I759,#REF!,#REF!)</f>
        <v>#REF!</v>
      </c>
    </row>
    <row r="760" spans="2:11" x14ac:dyDescent="0.25">
      <c r="B760" s="18"/>
      <c r="C760" s="20"/>
      <c r="D760" s="20"/>
      <c r="E760" s="20"/>
      <c r="F760" s="20"/>
      <c r="G760" s="20"/>
      <c r="H760" s="42"/>
      <c r="I760" s="44"/>
      <c r="J760" s="44"/>
    </row>
    <row r="761" spans="2:11" x14ac:dyDescent="0.25">
      <c r="B761" s="18"/>
      <c r="C761" s="20"/>
      <c r="D761" s="20"/>
      <c r="E761" s="20"/>
      <c r="F761" s="20"/>
      <c r="G761" s="20"/>
      <c r="H761" s="42"/>
      <c r="I761" s="44"/>
      <c r="J761" s="44"/>
    </row>
    <row r="762" spans="2:11" ht="23.25" x14ac:dyDescent="0.35">
      <c r="B762" s="895" t="s">
        <v>0</v>
      </c>
      <c r="C762" s="895"/>
      <c r="D762" s="895"/>
      <c r="E762" s="895"/>
      <c r="F762" s="895"/>
      <c r="G762" s="895"/>
      <c r="H762" s="895"/>
      <c r="I762" s="895"/>
      <c r="J762" s="895"/>
      <c r="K762" s="34"/>
    </row>
    <row r="763" spans="2:11" ht="18" x14ac:dyDescent="0.25">
      <c r="B763" s="899" t="s">
        <v>787</v>
      </c>
      <c r="C763" s="899"/>
      <c r="D763" s="899"/>
      <c r="E763" s="899"/>
      <c r="F763" s="899"/>
      <c r="G763" s="899"/>
      <c r="H763" s="899"/>
      <c r="I763" s="899"/>
      <c r="J763" s="899"/>
      <c r="K763" s="34"/>
    </row>
    <row r="764" spans="2:11" ht="45" x14ac:dyDescent="0.25">
      <c r="B764" s="325"/>
      <c r="C764" s="338" t="s">
        <v>5</v>
      </c>
      <c r="D764" s="330" t="s">
        <v>466</v>
      </c>
      <c r="E764" s="330" t="s">
        <v>500</v>
      </c>
      <c r="F764" s="330" t="s">
        <v>501</v>
      </c>
      <c r="G764" s="338" t="s">
        <v>467</v>
      </c>
      <c r="H764" s="339" t="s">
        <v>6</v>
      </c>
      <c r="I764" s="330" t="s">
        <v>835</v>
      </c>
      <c r="J764" s="330"/>
      <c r="K764" s="340" t="s">
        <v>1000</v>
      </c>
    </row>
    <row r="765" spans="2:11" x14ac:dyDescent="0.25">
      <c r="B765" s="335"/>
      <c r="C765" s="338"/>
      <c r="D765" s="337"/>
      <c r="E765" s="337"/>
      <c r="F765" s="337"/>
      <c r="G765" s="338"/>
      <c r="H765" s="339"/>
      <c r="I765" s="583"/>
      <c r="J765" s="583"/>
      <c r="K765" s="340"/>
    </row>
    <row r="766" spans="2:11" x14ac:dyDescent="0.25">
      <c r="B766" s="335"/>
      <c r="C766" s="338">
        <v>2</v>
      </c>
      <c r="D766" s="337"/>
      <c r="E766" s="337"/>
      <c r="F766" s="337"/>
      <c r="G766" s="338"/>
      <c r="H766" s="339" t="s">
        <v>59</v>
      </c>
      <c r="I766" s="328">
        <f>I790</f>
        <v>910000000</v>
      </c>
      <c r="J766" s="328"/>
      <c r="K766" s="340"/>
    </row>
    <row r="767" spans="2:11" ht="15" x14ac:dyDescent="0.2">
      <c r="B767" s="335"/>
      <c r="C767" s="223">
        <v>2202</v>
      </c>
      <c r="D767" s="223"/>
      <c r="E767" s="223"/>
      <c r="F767" s="223"/>
      <c r="G767" s="223"/>
      <c r="H767" s="225" t="s">
        <v>4</v>
      </c>
      <c r="I767" s="228">
        <f>SUM(I768,I770,I772,I774,I781)</f>
        <v>910000000</v>
      </c>
      <c r="J767" s="228"/>
      <c r="K767" s="584" t="e">
        <f>SUM(I767,#REF!,#REF!)</f>
        <v>#REF!</v>
      </c>
    </row>
    <row r="768" spans="2:11" ht="15" x14ac:dyDescent="0.2">
      <c r="B768" s="335"/>
      <c r="C768" s="223">
        <v>220206</v>
      </c>
      <c r="D768" s="223"/>
      <c r="E768" s="223"/>
      <c r="F768" s="223"/>
      <c r="G768" s="223"/>
      <c r="H768" s="225" t="s">
        <v>547</v>
      </c>
      <c r="I768" s="228">
        <f>SUM(I769:I769)</f>
        <v>0</v>
      </c>
      <c r="J768" s="228"/>
      <c r="K768" s="340"/>
    </row>
    <row r="769" spans="2:11" ht="15" x14ac:dyDescent="0.2">
      <c r="B769" s="335"/>
      <c r="C769" s="223">
        <v>22020603</v>
      </c>
      <c r="D769" s="223"/>
      <c r="E769" s="223"/>
      <c r="F769" s="223"/>
      <c r="G769" s="223"/>
      <c r="H769" s="225" t="s">
        <v>119</v>
      </c>
      <c r="I769" s="229">
        <v>0</v>
      </c>
      <c r="J769" s="229"/>
      <c r="K769" s="340"/>
    </row>
    <row r="770" spans="2:11" ht="22.5" x14ac:dyDescent="0.2">
      <c r="B770" s="335"/>
      <c r="C770" s="223">
        <v>220207</v>
      </c>
      <c r="D770" s="223"/>
      <c r="E770" s="223"/>
      <c r="F770" s="223"/>
      <c r="G770" s="223"/>
      <c r="H770" s="225" t="s">
        <v>573</v>
      </c>
      <c r="I770" s="228">
        <v>0</v>
      </c>
      <c r="J770" s="228"/>
      <c r="K770" s="340"/>
    </row>
    <row r="771" spans="2:11" ht="22.5" x14ac:dyDescent="0.2">
      <c r="B771" s="335"/>
      <c r="C771" s="223">
        <v>22020702</v>
      </c>
      <c r="D771" s="223">
        <v>70980</v>
      </c>
      <c r="E771" s="223"/>
      <c r="F771" s="223">
        <v>2101</v>
      </c>
      <c r="G771" s="223">
        <v>50610801</v>
      </c>
      <c r="H771" s="225" t="s">
        <v>124</v>
      </c>
      <c r="I771" s="229">
        <v>0</v>
      </c>
      <c r="J771" s="229"/>
      <c r="K771" s="340"/>
    </row>
    <row r="772" spans="2:11" ht="15" x14ac:dyDescent="0.2">
      <c r="B772" s="335"/>
      <c r="C772" s="223">
        <v>220209</v>
      </c>
      <c r="D772" s="223"/>
      <c r="E772" s="223"/>
      <c r="F772" s="223"/>
      <c r="G772" s="223"/>
      <c r="H772" s="225" t="s">
        <v>550</v>
      </c>
      <c r="I772" s="228">
        <f>SUM(I773:I773)</f>
        <v>0</v>
      </c>
      <c r="J772" s="228"/>
      <c r="K772" s="340"/>
    </row>
    <row r="773" spans="2:11" ht="22.5" x14ac:dyDescent="0.2">
      <c r="B773" s="335"/>
      <c r="C773" s="223">
        <v>22020901</v>
      </c>
      <c r="D773" s="223">
        <v>70980</v>
      </c>
      <c r="E773" s="223"/>
      <c r="F773" s="223">
        <v>2101</v>
      </c>
      <c r="G773" s="223">
        <v>50610801</v>
      </c>
      <c r="H773" s="225" t="s">
        <v>135</v>
      </c>
      <c r="I773" s="229">
        <v>0</v>
      </c>
      <c r="J773" s="229"/>
      <c r="K773" s="340"/>
    </row>
    <row r="774" spans="2:11" ht="22.5" x14ac:dyDescent="0.2">
      <c r="B774" s="335"/>
      <c r="C774" s="223">
        <v>220210</v>
      </c>
      <c r="D774" s="223"/>
      <c r="E774" s="223"/>
      <c r="F774" s="223"/>
      <c r="G774" s="223"/>
      <c r="H774" s="225" t="s">
        <v>137</v>
      </c>
      <c r="I774" s="228">
        <f>SUM(I775:I780)</f>
        <v>0</v>
      </c>
      <c r="J774" s="228"/>
      <c r="K774" s="340"/>
    </row>
    <row r="775" spans="2:11" ht="22.5" x14ac:dyDescent="0.2">
      <c r="B775" s="335"/>
      <c r="C775" s="223">
        <v>22021002</v>
      </c>
      <c r="D775" s="223">
        <v>70980</v>
      </c>
      <c r="E775" s="223"/>
      <c r="F775" s="223">
        <v>2101</v>
      </c>
      <c r="G775" s="223">
        <v>50610801</v>
      </c>
      <c r="H775" s="225" t="s">
        <v>139</v>
      </c>
      <c r="I775" s="229">
        <v>0</v>
      </c>
      <c r="J775" s="229"/>
      <c r="K775" s="340"/>
    </row>
    <row r="776" spans="2:11" ht="15" x14ac:dyDescent="0.2">
      <c r="B776" s="335"/>
      <c r="C776" s="223">
        <v>22021003</v>
      </c>
      <c r="D776" s="223">
        <v>70980</v>
      </c>
      <c r="E776" s="223"/>
      <c r="F776" s="223">
        <v>2101</v>
      </c>
      <c r="G776" s="223">
        <v>50610801</v>
      </c>
      <c r="H776" s="225" t="s">
        <v>140</v>
      </c>
      <c r="I776" s="229">
        <v>0</v>
      </c>
      <c r="J776" s="229"/>
      <c r="K776" s="340"/>
    </row>
    <row r="777" spans="2:11" ht="15" x14ac:dyDescent="0.2">
      <c r="B777" s="335"/>
      <c r="C777" s="223">
        <v>22021007</v>
      </c>
      <c r="D777" s="223">
        <v>70980</v>
      </c>
      <c r="E777" s="223"/>
      <c r="F777" s="223">
        <v>2101</v>
      </c>
      <c r="G777" s="223">
        <v>50610801</v>
      </c>
      <c r="H777" s="225" t="s">
        <v>143</v>
      </c>
      <c r="I777" s="229">
        <v>0</v>
      </c>
      <c r="J777" s="229"/>
      <c r="K777" s="340"/>
    </row>
    <row r="778" spans="2:11" ht="22.5" x14ac:dyDescent="0.2">
      <c r="B778" s="335"/>
      <c r="C778" s="223">
        <v>22021008</v>
      </c>
      <c r="D778" s="223">
        <v>70980</v>
      </c>
      <c r="E778" s="223"/>
      <c r="F778" s="223">
        <v>2101</v>
      </c>
      <c r="G778" s="223">
        <v>50610801</v>
      </c>
      <c r="H778" s="225" t="s">
        <v>144</v>
      </c>
      <c r="I778" s="229">
        <v>0</v>
      </c>
      <c r="J778" s="229"/>
      <c r="K778" s="340"/>
    </row>
    <row r="779" spans="2:11" ht="15" x14ac:dyDescent="0.2">
      <c r="B779" s="335"/>
      <c r="C779" s="223">
        <v>22021021</v>
      </c>
      <c r="D779" s="223">
        <v>70980</v>
      </c>
      <c r="E779" s="223"/>
      <c r="F779" s="223">
        <v>2101</v>
      </c>
      <c r="G779" s="223">
        <v>50610801</v>
      </c>
      <c r="H779" s="225" t="s">
        <v>149</v>
      </c>
      <c r="I779" s="229">
        <v>0</v>
      </c>
      <c r="J779" s="229"/>
      <c r="K779" s="340"/>
    </row>
    <row r="780" spans="2:11" ht="45" x14ac:dyDescent="0.2">
      <c r="B780" s="335"/>
      <c r="C780" s="223">
        <v>22021023</v>
      </c>
      <c r="D780" s="223">
        <v>70980</v>
      </c>
      <c r="E780" s="585" t="s">
        <v>630</v>
      </c>
      <c r="F780" s="223">
        <v>2101</v>
      </c>
      <c r="G780" s="223">
        <v>50610801</v>
      </c>
      <c r="H780" s="225" t="s">
        <v>475</v>
      </c>
      <c r="I780" s="229">
        <v>0</v>
      </c>
      <c r="J780" s="229"/>
      <c r="K780" s="340"/>
    </row>
    <row r="781" spans="2:11" ht="22.5" x14ac:dyDescent="0.2">
      <c r="B781" s="335"/>
      <c r="C781" s="223">
        <v>2205</v>
      </c>
      <c r="D781" s="223"/>
      <c r="E781" s="223"/>
      <c r="F781" s="223"/>
      <c r="G781" s="223"/>
      <c r="H781" s="225" t="s">
        <v>631</v>
      </c>
      <c r="I781" s="228">
        <f>I782</f>
        <v>910000000</v>
      </c>
      <c r="J781" s="228"/>
      <c r="K781" s="228" t="e">
        <f t="shared" ref="K781:K782" si="105">SUM(K782:K782)</f>
        <v>#REF!</v>
      </c>
    </row>
    <row r="782" spans="2:11" ht="22.5" x14ac:dyDescent="0.2">
      <c r="B782" s="335"/>
      <c r="C782" s="223">
        <v>220501</v>
      </c>
      <c r="D782" s="223"/>
      <c r="E782" s="223"/>
      <c r="F782" s="223"/>
      <c r="G782" s="223"/>
      <c r="H782" s="225" t="s">
        <v>632</v>
      </c>
      <c r="I782" s="228">
        <f>SUM(I783:I783)</f>
        <v>910000000</v>
      </c>
      <c r="J782" s="228"/>
      <c r="K782" s="228" t="e">
        <f t="shared" si="105"/>
        <v>#REF!</v>
      </c>
    </row>
    <row r="783" spans="2:11" ht="22.5" x14ac:dyDescent="0.2">
      <c r="B783" s="325"/>
      <c r="C783" s="223">
        <v>22050103</v>
      </c>
      <c r="D783" s="223">
        <v>70980</v>
      </c>
      <c r="E783" s="585"/>
      <c r="F783" s="223">
        <v>2101</v>
      </c>
      <c r="G783" s="223">
        <v>50610801</v>
      </c>
      <c r="H783" s="225" t="s">
        <v>633</v>
      </c>
      <c r="I783" s="229">
        <v>910000000</v>
      </c>
      <c r="J783" s="229"/>
      <c r="K783" s="584" t="e">
        <f>SUM(I783,#REF!,#REF!)</f>
        <v>#REF!</v>
      </c>
    </row>
    <row r="784" spans="2:11" ht="14.25" x14ac:dyDescent="0.2">
      <c r="B784" s="325"/>
      <c r="C784" s="223"/>
      <c r="D784" s="223"/>
      <c r="E784" s="585"/>
      <c r="F784" s="223"/>
      <c r="G784" s="223"/>
      <c r="H784" s="225"/>
      <c r="I784" s="229"/>
      <c r="J784" s="229"/>
      <c r="K784" s="340"/>
    </row>
    <row r="785" spans="2:11" ht="14.25" x14ac:dyDescent="0.2">
      <c r="B785" s="325"/>
      <c r="C785" s="527"/>
      <c r="D785" s="497"/>
      <c r="E785" s="497"/>
      <c r="F785" s="497"/>
      <c r="G785" s="497"/>
      <c r="H785" s="497" t="s">
        <v>506</v>
      </c>
      <c r="I785" s="497"/>
      <c r="J785" s="782"/>
      <c r="K785" s="527"/>
    </row>
    <row r="786" spans="2:11" ht="14.25" x14ac:dyDescent="0.2">
      <c r="B786" s="325"/>
      <c r="C786" s="282"/>
      <c r="D786" s="282"/>
      <c r="E786" s="282"/>
      <c r="F786" s="282"/>
      <c r="G786" s="282"/>
      <c r="H786" s="282" t="s">
        <v>3</v>
      </c>
      <c r="I786" s="284">
        <v>0</v>
      </c>
      <c r="J786" s="284"/>
      <c r="K786" s="527"/>
    </row>
    <row r="787" spans="2:11" ht="14.25" x14ac:dyDescent="0.2">
      <c r="B787" s="325"/>
      <c r="C787" s="282"/>
      <c r="D787" s="282"/>
      <c r="E787" s="282"/>
      <c r="F787" s="282"/>
      <c r="G787" s="282"/>
      <c r="H787" s="282" t="s">
        <v>4</v>
      </c>
      <c r="I787" s="284">
        <f>I767</f>
        <v>910000000</v>
      </c>
      <c r="J787" s="284"/>
      <c r="K787" s="586" t="e">
        <f>SUM(I787,#REF!,#REF!)</f>
        <v>#REF!</v>
      </c>
    </row>
    <row r="788" spans="2:11" ht="14.25" x14ac:dyDescent="0.2">
      <c r="B788" s="325"/>
      <c r="C788" s="282"/>
      <c r="D788" s="282"/>
      <c r="E788" s="282"/>
      <c r="F788" s="282"/>
      <c r="G788" s="282"/>
      <c r="H788" s="282" t="s">
        <v>223</v>
      </c>
      <c r="I788" s="282"/>
      <c r="J788" s="282"/>
      <c r="K788" s="527"/>
    </row>
    <row r="789" spans="2:11" ht="14.25" x14ac:dyDescent="0.2">
      <c r="B789" s="325"/>
      <c r="C789" s="282"/>
      <c r="D789" s="282"/>
      <c r="E789" s="282"/>
      <c r="F789" s="282"/>
      <c r="G789" s="282"/>
      <c r="H789" s="282" t="s">
        <v>154</v>
      </c>
      <c r="I789" s="284">
        <v>0</v>
      </c>
      <c r="J789" s="284"/>
      <c r="K789" s="527"/>
    </row>
    <row r="790" spans="2:11" ht="14.25" x14ac:dyDescent="0.2">
      <c r="B790" s="325"/>
      <c r="C790" s="282"/>
      <c r="D790" s="282"/>
      <c r="E790" s="282"/>
      <c r="F790" s="282"/>
      <c r="G790" s="282"/>
      <c r="H790" s="282" t="s">
        <v>2</v>
      </c>
      <c r="I790" s="292">
        <f>SUM(I786:I789)</f>
        <v>910000000</v>
      </c>
      <c r="J790" s="292"/>
      <c r="K790" s="586" t="e">
        <f>SUM(I790,#REF!,#REF!)</f>
        <v>#REF!</v>
      </c>
    </row>
    <row r="791" spans="2:11" x14ac:dyDescent="0.25">
      <c r="B791" s="18"/>
      <c r="C791" s="20"/>
      <c r="D791" s="20"/>
      <c r="E791" s="20"/>
      <c r="F791" s="20"/>
      <c r="G791" s="20"/>
      <c r="H791" s="42"/>
      <c r="I791" s="44"/>
      <c r="J791" s="44"/>
      <c r="K791" s="475"/>
    </row>
    <row r="792" spans="2:11" x14ac:dyDescent="0.25">
      <c r="B792" s="18"/>
      <c r="C792" s="20"/>
      <c r="D792" s="20"/>
      <c r="E792" s="20"/>
      <c r="F792" s="20"/>
      <c r="G792" s="20"/>
      <c r="H792" s="42"/>
      <c r="I792" s="44"/>
      <c r="J792" s="44"/>
      <c r="K792" s="475"/>
    </row>
    <row r="793" spans="2:11" ht="23.25" x14ac:dyDescent="0.35">
      <c r="B793" s="895" t="s">
        <v>0</v>
      </c>
      <c r="C793" s="895"/>
      <c r="D793" s="895"/>
      <c r="E793" s="895"/>
      <c r="F793" s="895"/>
      <c r="G793" s="895"/>
      <c r="H793" s="895"/>
      <c r="I793" s="895"/>
      <c r="J793" s="895"/>
      <c r="K793" s="34"/>
    </row>
    <row r="794" spans="2:11" ht="18" x14ac:dyDescent="0.25">
      <c r="B794" s="899" t="s">
        <v>787</v>
      </c>
      <c r="C794" s="899"/>
      <c r="D794" s="899"/>
      <c r="E794" s="899"/>
      <c r="F794" s="899"/>
      <c r="G794" s="899"/>
      <c r="H794" s="899"/>
      <c r="I794" s="899"/>
      <c r="J794" s="899"/>
      <c r="K794" s="34"/>
    </row>
    <row r="795" spans="2:11" ht="43.5" x14ac:dyDescent="0.25">
      <c r="B795" s="325"/>
      <c r="C795" s="335" t="s">
        <v>5</v>
      </c>
      <c r="D795" s="326" t="s">
        <v>466</v>
      </c>
      <c r="E795" s="326" t="s">
        <v>500</v>
      </c>
      <c r="F795" s="326" t="s">
        <v>501</v>
      </c>
      <c r="G795" s="335" t="s">
        <v>467</v>
      </c>
      <c r="H795" s="336" t="s">
        <v>6</v>
      </c>
      <c r="I795" s="330" t="s">
        <v>835</v>
      </c>
      <c r="J795" s="330"/>
      <c r="K795" s="340" t="s">
        <v>1000</v>
      </c>
    </row>
    <row r="796" spans="2:11" x14ac:dyDescent="0.25">
      <c r="B796" s="335"/>
      <c r="C796" s="335"/>
      <c r="D796" s="325"/>
      <c r="E796" s="325"/>
      <c r="F796" s="325"/>
      <c r="G796" s="335"/>
      <c r="H796" s="336"/>
      <c r="I796" s="341"/>
      <c r="J796" s="341"/>
      <c r="K796" s="34"/>
    </row>
    <row r="797" spans="2:11" x14ac:dyDescent="0.25">
      <c r="B797" s="335"/>
      <c r="C797" s="335">
        <v>2</v>
      </c>
      <c r="D797" s="325"/>
      <c r="E797" s="325"/>
      <c r="F797" s="325"/>
      <c r="G797" s="335"/>
      <c r="H797" s="336" t="s">
        <v>59</v>
      </c>
      <c r="I797" s="328">
        <f>I821</f>
        <v>910000000</v>
      </c>
      <c r="J797" s="328"/>
      <c r="K797" s="34"/>
    </row>
    <row r="798" spans="2:11" ht="15" x14ac:dyDescent="0.2">
      <c r="B798" s="335"/>
      <c r="C798" s="223">
        <v>2202</v>
      </c>
      <c r="D798" s="223"/>
      <c r="E798" s="223"/>
      <c r="F798" s="223"/>
      <c r="G798" s="223"/>
      <c r="H798" s="225" t="s">
        <v>4</v>
      </c>
      <c r="I798" s="228">
        <f>SUM(I799,I801,I803,I805,I812)</f>
        <v>910000000</v>
      </c>
      <c r="J798" s="228"/>
      <c r="K798" s="395" t="e">
        <f>SUM(I798,#REF!,#REF!)</f>
        <v>#REF!</v>
      </c>
    </row>
    <row r="799" spans="2:11" ht="15" x14ac:dyDescent="0.2">
      <c r="B799" s="335"/>
      <c r="C799" s="223">
        <v>220206</v>
      </c>
      <c r="D799" s="223"/>
      <c r="E799" s="223"/>
      <c r="F799" s="223"/>
      <c r="G799" s="223"/>
      <c r="H799" s="225" t="s">
        <v>547</v>
      </c>
      <c r="I799" s="228">
        <f>SUM(I800:I800)</f>
        <v>0</v>
      </c>
      <c r="J799" s="228"/>
      <c r="K799" s="34"/>
    </row>
    <row r="800" spans="2:11" ht="15" x14ac:dyDescent="0.2">
      <c r="B800" s="335"/>
      <c r="C800" s="222">
        <v>22020603</v>
      </c>
      <c r="D800" s="222"/>
      <c r="E800" s="222"/>
      <c r="F800" s="222"/>
      <c r="G800" s="222"/>
      <c r="H800" s="226" t="s">
        <v>119</v>
      </c>
      <c r="I800" s="229">
        <v>0</v>
      </c>
      <c r="J800" s="229"/>
      <c r="K800" s="34"/>
    </row>
    <row r="801" spans="2:11" ht="22.5" x14ac:dyDescent="0.2">
      <c r="B801" s="335"/>
      <c r="C801" s="223">
        <v>220207</v>
      </c>
      <c r="D801" s="223"/>
      <c r="E801" s="223"/>
      <c r="F801" s="223"/>
      <c r="G801" s="223"/>
      <c r="H801" s="225" t="s">
        <v>573</v>
      </c>
      <c r="I801" s="228">
        <v>0</v>
      </c>
      <c r="J801" s="228"/>
      <c r="K801" s="34"/>
    </row>
    <row r="802" spans="2:11" ht="22.5" x14ac:dyDescent="0.2">
      <c r="B802" s="335"/>
      <c r="C802" s="222">
        <v>22020702</v>
      </c>
      <c r="D802" s="222">
        <v>70980</v>
      </c>
      <c r="E802" s="222"/>
      <c r="F802" s="222">
        <v>2101</v>
      </c>
      <c r="G802" s="222">
        <v>50610801</v>
      </c>
      <c r="H802" s="226" t="s">
        <v>124</v>
      </c>
      <c r="I802" s="229">
        <v>0</v>
      </c>
      <c r="J802" s="229"/>
      <c r="K802" s="34"/>
    </row>
    <row r="803" spans="2:11" ht="15" x14ac:dyDescent="0.2">
      <c r="B803" s="335"/>
      <c r="C803" s="223">
        <v>220209</v>
      </c>
      <c r="D803" s="223"/>
      <c r="E803" s="223"/>
      <c r="F803" s="223"/>
      <c r="G803" s="223"/>
      <c r="H803" s="225" t="s">
        <v>550</v>
      </c>
      <c r="I803" s="228">
        <f>SUM(I804:I804)</f>
        <v>0</v>
      </c>
      <c r="J803" s="228"/>
      <c r="K803" s="34"/>
    </row>
    <row r="804" spans="2:11" ht="22.5" x14ac:dyDescent="0.2">
      <c r="B804" s="335"/>
      <c r="C804" s="222">
        <v>22020901</v>
      </c>
      <c r="D804" s="222">
        <v>70980</v>
      </c>
      <c r="E804" s="222"/>
      <c r="F804" s="222">
        <v>2101</v>
      </c>
      <c r="G804" s="222">
        <v>50610801</v>
      </c>
      <c r="H804" s="226" t="s">
        <v>135</v>
      </c>
      <c r="I804" s="229">
        <v>0</v>
      </c>
      <c r="J804" s="229"/>
      <c r="K804" s="34"/>
    </row>
    <row r="805" spans="2:11" ht="22.5" x14ac:dyDescent="0.2">
      <c r="B805" s="335"/>
      <c r="C805" s="223">
        <v>220210</v>
      </c>
      <c r="D805" s="223"/>
      <c r="E805" s="223"/>
      <c r="F805" s="223"/>
      <c r="G805" s="223"/>
      <c r="H805" s="225" t="s">
        <v>137</v>
      </c>
      <c r="I805" s="228">
        <f>SUM(I806:I811)</f>
        <v>0</v>
      </c>
      <c r="J805" s="228"/>
      <c r="K805" s="34"/>
    </row>
    <row r="806" spans="2:11" ht="22.5" x14ac:dyDescent="0.2">
      <c r="B806" s="335"/>
      <c r="C806" s="222">
        <v>22021002</v>
      </c>
      <c r="D806" s="222">
        <v>70980</v>
      </c>
      <c r="E806" s="222"/>
      <c r="F806" s="222">
        <v>2101</v>
      </c>
      <c r="G806" s="222">
        <v>50610801</v>
      </c>
      <c r="H806" s="226" t="s">
        <v>139</v>
      </c>
      <c r="I806" s="229">
        <v>0</v>
      </c>
      <c r="J806" s="229"/>
      <c r="K806" s="34"/>
    </row>
    <row r="807" spans="2:11" ht="15" x14ac:dyDescent="0.2">
      <c r="B807" s="335"/>
      <c r="C807" s="222">
        <v>22021003</v>
      </c>
      <c r="D807" s="222">
        <v>70980</v>
      </c>
      <c r="E807" s="222"/>
      <c r="F807" s="222">
        <v>2101</v>
      </c>
      <c r="G807" s="222">
        <v>50610801</v>
      </c>
      <c r="H807" s="226" t="s">
        <v>140</v>
      </c>
      <c r="I807" s="229">
        <v>0</v>
      </c>
      <c r="J807" s="229"/>
      <c r="K807" s="34"/>
    </row>
    <row r="808" spans="2:11" ht="15" x14ac:dyDescent="0.2">
      <c r="B808" s="335"/>
      <c r="C808" s="222">
        <v>22021007</v>
      </c>
      <c r="D808" s="222">
        <v>70980</v>
      </c>
      <c r="E808" s="222"/>
      <c r="F808" s="222">
        <v>2101</v>
      </c>
      <c r="G808" s="222">
        <v>50610801</v>
      </c>
      <c r="H808" s="226" t="s">
        <v>143</v>
      </c>
      <c r="I808" s="229">
        <v>0</v>
      </c>
      <c r="J808" s="229"/>
      <c r="K808" s="34"/>
    </row>
    <row r="809" spans="2:11" ht="22.5" x14ac:dyDescent="0.2">
      <c r="B809" s="335"/>
      <c r="C809" s="222">
        <v>22021008</v>
      </c>
      <c r="D809" s="222">
        <v>70980</v>
      </c>
      <c r="E809" s="222"/>
      <c r="F809" s="222">
        <v>2101</v>
      </c>
      <c r="G809" s="222">
        <v>50610801</v>
      </c>
      <c r="H809" s="226" t="s">
        <v>144</v>
      </c>
      <c r="I809" s="229">
        <v>0</v>
      </c>
      <c r="J809" s="229"/>
      <c r="K809" s="34"/>
    </row>
    <row r="810" spans="2:11" ht="15" x14ac:dyDescent="0.2">
      <c r="B810" s="335"/>
      <c r="C810" s="222">
        <v>22021021</v>
      </c>
      <c r="D810" s="222">
        <v>70980</v>
      </c>
      <c r="E810" s="222"/>
      <c r="F810" s="222">
        <v>2101</v>
      </c>
      <c r="G810" s="222">
        <v>50610801</v>
      </c>
      <c r="H810" s="226" t="s">
        <v>149</v>
      </c>
      <c r="I810" s="229">
        <v>0</v>
      </c>
      <c r="J810" s="229"/>
      <c r="K810" s="34"/>
    </row>
    <row r="811" spans="2:11" ht="45" x14ac:dyDescent="0.2">
      <c r="B811" s="335"/>
      <c r="C811" s="222">
        <v>22021023</v>
      </c>
      <c r="D811" s="222">
        <v>70980</v>
      </c>
      <c r="E811" s="344" t="s">
        <v>630</v>
      </c>
      <c r="F811" s="222">
        <v>2101</v>
      </c>
      <c r="G811" s="222">
        <v>50610801</v>
      </c>
      <c r="H811" s="226" t="s">
        <v>475</v>
      </c>
      <c r="I811" s="229">
        <v>0</v>
      </c>
      <c r="J811" s="229"/>
      <c r="K811" s="34"/>
    </row>
    <row r="812" spans="2:11" ht="22.5" x14ac:dyDescent="0.2">
      <c r="B812" s="335"/>
      <c r="C812" s="223">
        <v>2205</v>
      </c>
      <c r="D812" s="223"/>
      <c r="E812" s="223"/>
      <c r="F812" s="223"/>
      <c r="G812" s="223"/>
      <c r="H812" s="225" t="s">
        <v>631</v>
      </c>
      <c r="I812" s="228">
        <f>I813</f>
        <v>910000000</v>
      </c>
      <c r="J812" s="228"/>
      <c r="K812" s="228" t="e">
        <f t="shared" ref="K812:K813" si="106">SUM(K813:K813)</f>
        <v>#REF!</v>
      </c>
    </row>
    <row r="813" spans="2:11" ht="22.5" x14ac:dyDescent="0.2">
      <c r="B813" s="335"/>
      <c r="C813" s="223">
        <v>220501</v>
      </c>
      <c r="D813" s="223"/>
      <c r="E813" s="223"/>
      <c r="F813" s="223"/>
      <c r="G813" s="223"/>
      <c r="H813" s="225" t="s">
        <v>632</v>
      </c>
      <c r="I813" s="228">
        <f>SUM(I814:I814)</f>
        <v>910000000</v>
      </c>
      <c r="J813" s="228"/>
      <c r="K813" s="228" t="e">
        <f t="shared" si="106"/>
        <v>#REF!</v>
      </c>
    </row>
    <row r="814" spans="2:11" ht="22.5" x14ac:dyDescent="0.2">
      <c r="B814" s="325"/>
      <c r="C814" s="222">
        <v>22050103</v>
      </c>
      <c r="D814" s="222">
        <v>70980</v>
      </c>
      <c r="E814" s="344"/>
      <c r="F814" s="222">
        <v>2101</v>
      </c>
      <c r="G814" s="222">
        <v>50610801</v>
      </c>
      <c r="H814" s="226" t="s">
        <v>633</v>
      </c>
      <c r="I814" s="229">
        <v>910000000</v>
      </c>
      <c r="J814" s="229"/>
      <c r="K814" s="395" t="e">
        <f>SUM(I814,#REF!,#REF!)</f>
        <v>#REF!</v>
      </c>
    </row>
    <row r="815" spans="2:11" ht="14.25" x14ac:dyDescent="0.2">
      <c r="B815" s="325"/>
      <c r="C815" s="222"/>
      <c r="D815" s="222"/>
      <c r="E815" s="344"/>
      <c r="F815" s="222"/>
      <c r="G815" s="222"/>
      <c r="H815" s="226"/>
      <c r="I815" s="229"/>
      <c r="J815" s="229"/>
      <c r="K815" s="34"/>
    </row>
    <row r="816" spans="2:11" ht="15.75" x14ac:dyDescent="0.25">
      <c r="B816" s="325"/>
      <c r="C816" s="34"/>
      <c r="D816" s="394"/>
      <c r="E816" s="394"/>
      <c r="F816" s="394"/>
      <c r="G816" s="394"/>
      <c r="H816" s="394" t="s">
        <v>506</v>
      </c>
      <c r="I816" s="394"/>
      <c r="J816" s="394"/>
      <c r="K816" s="34"/>
    </row>
    <row r="817" spans="2:11" ht="14.25" x14ac:dyDescent="0.2">
      <c r="B817" s="325"/>
      <c r="C817" s="282"/>
      <c r="D817" s="282"/>
      <c r="E817" s="282"/>
      <c r="F817" s="282"/>
      <c r="G817" s="282"/>
      <c r="H817" s="282" t="s">
        <v>3</v>
      </c>
      <c r="I817" s="284">
        <v>0</v>
      </c>
      <c r="J817" s="284"/>
      <c r="K817" s="527"/>
    </row>
    <row r="818" spans="2:11" ht="14.25" x14ac:dyDescent="0.2">
      <c r="B818" s="325"/>
      <c r="C818" s="282"/>
      <c r="D818" s="282"/>
      <c r="E818" s="282"/>
      <c r="F818" s="282"/>
      <c r="G818" s="282"/>
      <c r="H818" s="282" t="s">
        <v>4</v>
      </c>
      <c r="I818" s="284">
        <f>I798</f>
        <v>910000000</v>
      </c>
      <c r="J818" s="284"/>
      <c r="K818" s="586" t="e">
        <f>SUM(I818,#REF!,#REF!)</f>
        <v>#REF!</v>
      </c>
    </row>
    <row r="819" spans="2:11" ht="14.25" x14ac:dyDescent="0.2">
      <c r="B819" s="325"/>
      <c r="C819" s="282"/>
      <c r="D819" s="282"/>
      <c r="E819" s="282"/>
      <c r="F819" s="282"/>
      <c r="G819" s="282"/>
      <c r="H819" s="282" t="s">
        <v>223</v>
      </c>
      <c r="I819" s="282"/>
      <c r="J819" s="282"/>
      <c r="K819" s="527"/>
    </row>
    <row r="820" spans="2:11" ht="14.25" x14ac:dyDescent="0.2">
      <c r="B820" s="325"/>
      <c r="C820" s="282"/>
      <c r="D820" s="282"/>
      <c r="E820" s="282"/>
      <c r="F820" s="282"/>
      <c r="G820" s="282"/>
      <c r="H820" s="282" t="s">
        <v>154</v>
      </c>
      <c r="I820" s="284">
        <v>0</v>
      </c>
      <c r="J820" s="284"/>
      <c r="K820" s="527"/>
    </row>
    <row r="821" spans="2:11" ht="14.25" x14ac:dyDescent="0.2">
      <c r="B821" s="325"/>
      <c r="C821" s="282"/>
      <c r="D821" s="282"/>
      <c r="E821" s="282"/>
      <c r="F821" s="282"/>
      <c r="G821" s="282"/>
      <c r="H821" s="282" t="s">
        <v>2</v>
      </c>
      <c r="I821" s="292">
        <f>SUM(I817:I820)</f>
        <v>910000000</v>
      </c>
      <c r="J821" s="292"/>
      <c r="K821" s="586" t="e">
        <f>SUM(I821,#REF!,#REF!)</f>
        <v>#REF!</v>
      </c>
    </row>
    <row r="822" spans="2:11" x14ac:dyDescent="0.25">
      <c r="B822" s="18"/>
      <c r="C822" s="20"/>
      <c r="D822" s="20"/>
      <c r="E822" s="20"/>
      <c r="F822" s="20"/>
      <c r="G822" s="20"/>
      <c r="H822" s="42"/>
      <c r="I822" s="44"/>
      <c r="J822" s="44"/>
      <c r="K822" s="475"/>
    </row>
    <row r="823" spans="2:11" x14ac:dyDescent="0.25">
      <c r="B823" s="18"/>
      <c r="C823" s="20"/>
      <c r="D823" s="20"/>
      <c r="E823" s="20"/>
      <c r="F823" s="20"/>
      <c r="G823" s="20"/>
      <c r="H823" s="42"/>
      <c r="I823" s="44"/>
      <c r="J823" s="44"/>
      <c r="K823" s="475"/>
    </row>
    <row r="824" spans="2:11" ht="23.25" x14ac:dyDescent="0.35">
      <c r="B824" s="895" t="s">
        <v>0</v>
      </c>
      <c r="C824" s="895"/>
      <c r="D824" s="895"/>
      <c r="E824" s="895"/>
      <c r="F824" s="895"/>
      <c r="G824" s="895"/>
      <c r="H824" s="895"/>
      <c r="I824" s="895"/>
      <c r="J824" s="895"/>
      <c r="K824" s="475"/>
    </row>
    <row r="825" spans="2:11" ht="18" x14ac:dyDescent="0.25">
      <c r="B825" s="899" t="s">
        <v>1001</v>
      </c>
      <c r="C825" s="899"/>
      <c r="D825" s="899"/>
      <c r="E825" s="899"/>
      <c r="F825" s="899"/>
      <c r="G825" s="899"/>
      <c r="H825" s="899"/>
      <c r="I825" s="899"/>
      <c r="J825" s="899"/>
      <c r="K825" s="475"/>
    </row>
    <row r="826" spans="2:11" ht="42.75" x14ac:dyDescent="0.2">
      <c r="B826" s="325"/>
      <c r="C826" s="335" t="s">
        <v>5</v>
      </c>
      <c r="D826" s="326" t="s">
        <v>466</v>
      </c>
      <c r="E826" s="326" t="s">
        <v>500</v>
      </c>
      <c r="F826" s="326" t="s">
        <v>501</v>
      </c>
      <c r="G826" s="335" t="s">
        <v>467</v>
      </c>
      <c r="H826" s="285" t="s">
        <v>6</v>
      </c>
      <c r="I826" s="283" t="s">
        <v>835</v>
      </c>
      <c r="J826" s="283"/>
      <c r="K826" s="475"/>
    </row>
    <row r="827" spans="2:11" ht="15" x14ac:dyDescent="0.2">
      <c r="B827" s="335"/>
      <c r="C827" s="335"/>
      <c r="D827" s="325"/>
      <c r="E827" s="325"/>
      <c r="F827" s="325"/>
      <c r="G827" s="335"/>
      <c r="H827" s="285"/>
      <c r="I827" s="389"/>
      <c r="J827" s="389"/>
      <c r="K827" s="475"/>
    </row>
    <row r="828" spans="2:11" ht="15" x14ac:dyDescent="0.2">
      <c r="B828" s="335"/>
      <c r="C828" s="335">
        <v>2</v>
      </c>
      <c r="D828" s="325"/>
      <c r="E828" s="325"/>
      <c r="F828" s="325"/>
      <c r="G828" s="335"/>
      <c r="H828" s="285" t="s">
        <v>59</v>
      </c>
      <c r="I828" s="292">
        <f>I852</f>
        <v>1066000000</v>
      </c>
      <c r="J828" s="292"/>
      <c r="K828" s="475"/>
    </row>
    <row r="829" spans="2:11" ht="15" x14ac:dyDescent="0.2">
      <c r="B829" s="335"/>
      <c r="C829" s="223">
        <v>2202</v>
      </c>
      <c r="D829" s="223"/>
      <c r="E829" s="223"/>
      <c r="F829" s="223"/>
      <c r="G829" s="223"/>
      <c r="H829" s="295" t="s">
        <v>4</v>
      </c>
      <c r="I829" s="210">
        <f>SUM(I830,I832,I834,I836,I843)</f>
        <v>1066000000</v>
      </c>
      <c r="J829" s="210"/>
      <c r="K829" s="475"/>
    </row>
    <row r="830" spans="2:11" ht="15" x14ac:dyDescent="0.2">
      <c r="B830" s="335"/>
      <c r="C830" s="223">
        <v>220206</v>
      </c>
      <c r="D830" s="223"/>
      <c r="E830" s="223"/>
      <c r="F830" s="223"/>
      <c r="G830" s="223"/>
      <c r="H830" s="295" t="s">
        <v>547</v>
      </c>
      <c r="I830" s="210">
        <f>SUM(I831:I831)</f>
        <v>0</v>
      </c>
      <c r="J830" s="210"/>
      <c r="K830" s="475"/>
    </row>
    <row r="831" spans="2:11" ht="15" x14ac:dyDescent="0.2">
      <c r="B831" s="335"/>
      <c r="C831" s="222">
        <v>22020603</v>
      </c>
      <c r="D831" s="222"/>
      <c r="E831" s="222"/>
      <c r="F831" s="222"/>
      <c r="G831" s="222"/>
      <c r="H831" s="213" t="s">
        <v>119</v>
      </c>
      <c r="I831" s="298">
        <v>0</v>
      </c>
      <c r="J831" s="298"/>
      <c r="K831" s="475"/>
    </row>
    <row r="832" spans="2:11" ht="38.25" x14ac:dyDescent="0.2">
      <c r="B832" s="335"/>
      <c r="C832" s="223">
        <v>220207</v>
      </c>
      <c r="D832" s="223"/>
      <c r="E832" s="223"/>
      <c r="F832" s="223"/>
      <c r="G832" s="223"/>
      <c r="H832" s="295" t="s">
        <v>573</v>
      </c>
      <c r="I832" s="210">
        <v>0</v>
      </c>
      <c r="J832" s="210"/>
      <c r="K832" s="475"/>
    </row>
    <row r="833" spans="2:11" ht="25.5" x14ac:dyDescent="0.2">
      <c r="B833" s="335"/>
      <c r="C833" s="222">
        <v>22020702</v>
      </c>
      <c r="D833" s="222">
        <v>70980</v>
      </c>
      <c r="E833" s="222"/>
      <c r="F833" s="222">
        <v>2101</v>
      </c>
      <c r="G833" s="222">
        <v>50610801</v>
      </c>
      <c r="H833" s="213" t="s">
        <v>124</v>
      </c>
      <c r="I833" s="298">
        <v>0</v>
      </c>
      <c r="J833" s="298"/>
      <c r="K833" s="475"/>
    </row>
    <row r="834" spans="2:11" ht="25.5" x14ac:dyDescent="0.2">
      <c r="B834" s="335"/>
      <c r="C834" s="223">
        <v>220209</v>
      </c>
      <c r="D834" s="223"/>
      <c r="E834" s="223"/>
      <c r="F834" s="223"/>
      <c r="G834" s="223"/>
      <c r="H834" s="295" t="s">
        <v>550</v>
      </c>
      <c r="I834" s="210">
        <f>SUM(I835:I835)</f>
        <v>0</v>
      </c>
      <c r="J834" s="210"/>
      <c r="K834" s="475"/>
    </row>
    <row r="835" spans="2:11" ht="25.5" x14ac:dyDescent="0.2">
      <c r="B835" s="335"/>
      <c r="C835" s="222">
        <v>22020901</v>
      </c>
      <c r="D835" s="222">
        <v>70980</v>
      </c>
      <c r="E835" s="222"/>
      <c r="F835" s="222">
        <v>2101</v>
      </c>
      <c r="G835" s="222">
        <v>50610801</v>
      </c>
      <c r="H835" s="213" t="s">
        <v>135</v>
      </c>
      <c r="I835" s="298">
        <v>0</v>
      </c>
      <c r="J835" s="298"/>
      <c r="K835" s="475"/>
    </row>
    <row r="836" spans="2:11" ht="25.5" x14ac:dyDescent="0.2">
      <c r="B836" s="335"/>
      <c r="C836" s="223">
        <v>220210</v>
      </c>
      <c r="D836" s="223"/>
      <c r="E836" s="223"/>
      <c r="F836" s="223"/>
      <c r="G836" s="223"/>
      <c r="H836" s="295" t="s">
        <v>137</v>
      </c>
      <c r="I836" s="210">
        <f>SUM(I837:I842)</f>
        <v>0</v>
      </c>
      <c r="J836" s="210"/>
      <c r="K836" s="475"/>
    </row>
    <row r="837" spans="2:11" ht="25.5" x14ac:dyDescent="0.2">
      <c r="B837" s="335"/>
      <c r="C837" s="222">
        <v>22021002</v>
      </c>
      <c r="D837" s="222">
        <v>70980</v>
      </c>
      <c r="E837" s="222"/>
      <c r="F837" s="222">
        <v>2101</v>
      </c>
      <c r="G837" s="222">
        <v>50610801</v>
      </c>
      <c r="H837" s="213" t="s">
        <v>139</v>
      </c>
      <c r="I837" s="298">
        <v>0</v>
      </c>
      <c r="J837" s="298"/>
      <c r="K837" s="475"/>
    </row>
    <row r="838" spans="2:11" ht="15" x14ac:dyDescent="0.2">
      <c r="B838" s="335"/>
      <c r="C838" s="222">
        <v>22021003</v>
      </c>
      <c r="D838" s="222">
        <v>70980</v>
      </c>
      <c r="E838" s="222"/>
      <c r="F838" s="222">
        <v>2101</v>
      </c>
      <c r="G838" s="222">
        <v>50610801</v>
      </c>
      <c r="H838" s="213" t="s">
        <v>140</v>
      </c>
      <c r="I838" s="298">
        <v>0</v>
      </c>
      <c r="J838" s="298"/>
      <c r="K838" s="475"/>
    </row>
    <row r="839" spans="2:11" ht="15" x14ac:dyDescent="0.2">
      <c r="B839" s="335"/>
      <c r="C839" s="222">
        <v>22021007</v>
      </c>
      <c r="D839" s="222">
        <v>70980</v>
      </c>
      <c r="E839" s="222"/>
      <c r="F839" s="222">
        <v>2101</v>
      </c>
      <c r="G839" s="222">
        <v>50610801</v>
      </c>
      <c r="H839" s="213" t="s">
        <v>143</v>
      </c>
      <c r="I839" s="298">
        <v>0</v>
      </c>
      <c r="J839" s="298"/>
      <c r="K839" s="475"/>
    </row>
    <row r="840" spans="2:11" ht="25.5" x14ac:dyDescent="0.2">
      <c r="B840" s="335"/>
      <c r="C840" s="222">
        <v>22021008</v>
      </c>
      <c r="D840" s="222">
        <v>70980</v>
      </c>
      <c r="E840" s="222"/>
      <c r="F840" s="222">
        <v>2101</v>
      </c>
      <c r="G840" s="222">
        <v>50610801</v>
      </c>
      <c r="H840" s="213" t="s">
        <v>144</v>
      </c>
      <c r="I840" s="298">
        <v>0</v>
      </c>
      <c r="J840" s="298"/>
      <c r="K840" s="475"/>
    </row>
    <row r="841" spans="2:11" ht="15" x14ac:dyDescent="0.2">
      <c r="B841" s="335"/>
      <c r="C841" s="222">
        <v>22021021</v>
      </c>
      <c r="D841" s="222">
        <v>70980</v>
      </c>
      <c r="E841" s="222"/>
      <c r="F841" s="222">
        <v>2101</v>
      </c>
      <c r="G841" s="222">
        <v>50610801</v>
      </c>
      <c r="H841" s="213" t="s">
        <v>149</v>
      </c>
      <c r="I841" s="298">
        <v>0</v>
      </c>
      <c r="J841" s="298"/>
      <c r="K841" s="475"/>
    </row>
    <row r="842" spans="2:11" ht="45" x14ac:dyDescent="0.2">
      <c r="B842" s="335"/>
      <c r="C842" s="222">
        <v>22021023</v>
      </c>
      <c r="D842" s="222">
        <v>70980</v>
      </c>
      <c r="E842" s="344" t="s">
        <v>630</v>
      </c>
      <c r="F842" s="222">
        <v>2101</v>
      </c>
      <c r="G842" s="222">
        <v>50610801</v>
      </c>
      <c r="H842" s="213" t="s">
        <v>475</v>
      </c>
      <c r="I842" s="298">
        <v>0</v>
      </c>
      <c r="J842" s="298"/>
      <c r="K842" s="475"/>
    </row>
    <row r="843" spans="2:11" ht="51" x14ac:dyDescent="0.2">
      <c r="B843" s="335"/>
      <c r="C843" s="223">
        <v>2205</v>
      </c>
      <c r="D843" s="223"/>
      <c r="E843" s="223"/>
      <c r="F843" s="223"/>
      <c r="G843" s="223"/>
      <c r="H843" s="295" t="s">
        <v>631</v>
      </c>
      <c r="I843" s="210">
        <f>I844</f>
        <v>1066000000</v>
      </c>
      <c r="J843" s="210"/>
      <c r="K843" s="475"/>
    </row>
    <row r="844" spans="2:11" ht="38.25" x14ac:dyDescent="0.2">
      <c r="B844" s="335"/>
      <c r="C844" s="223">
        <v>220501</v>
      </c>
      <c r="D844" s="223"/>
      <c r="E844" s="223"/>
      <c r="F844" s="223"/>
      <c r="G844" s="223"/>
      <c r="H844" s="295" t="s">
        <v>632</v>
      </c>
      <c r="I844" s="210">
        <f>SUM(I845:I845)</f>
        <v>1066000000</v>
      </c>
      <c r="J844" s="210"/>
      <c r="K844" s="475"/>
    </row>
    <row r="845" spans="2:11" ht="38.25" x14ac:dyDescent="0.2">
      <c r="B845" s="325"/>
      <c r="C845" s="222">
        <v>22050103</v>
      </c>
      <c r="D845" s="222">
        <v>70980</v>
      </c>
      <c r="E845" s="344"/>
      <c r="F845" s="222">
        <v>2101</v>
      </c>
      <c r="G845" s="222">
        <v>50610801</v>
      </c>
      <c r="H845" s="213" t="s">
        <v>633</v>
      </c>
      <c r="I845" s="298">
        <v>1066000000</v>
      </c>
      <c r="J845" s="298"/>
      <c r="K845" s="475"/>
    </row>
    <row r="846" spans="2:11" ht="14.25" x14ac:dyDescent="0.2">
      <c r="B846" s="325"/>
      <c r="C846" s="222"/>
      <c r="D846" s="222"/>
      <c r="E846" s="344"/>
      <c r="F846" s="222"/>
      <c r="G846" s="222"/>
      <c r="H846" s="213"/>
      <c r="I846" s="298"/>
      <c r="J846" s="298"/>
      <c r="K846" s="475"/>
    </row>
    <row r="847" spans="2:11" ht="15.75" x14ac:dyDescent="0.25">
      <c r="B847" s="325"/>
      <c r="C847" s="34"/>
      <c r="D847" s="394"/>
      <c r="E847" s="394"/>
      <c r="F847" s="394"/>
      <c r="G847" s="394"/>
      <c r="H847" s="497" t="s">
        <v>506</v>
      </c>
      <c r="I847" s="497"/>
      <c r="J847" s="782"/>
      <c r="K847" s="475"/>
    </row>
    <row r="848" spans="2:11" ht="15" x14ac:dyDescent="0.2">
      <c r="B848" s="325"/>
      <c r="C848" s="335"/>
      <c r="D848" s="335"/>
      <c r="E848" s="335"/>
      <c r="F848" s="335"/>
      <c r="G848" s="335"/>
      <c r="H848" s="285" t="s">
        <v>3</v>
      </c>
      <c r="I848" s="287">
        <v>0</v>
      </c>
      <c r="J848" s="287"/>
      <c r="K848" s="475"/>
    </row>
    <row r="849" spans="2:12" ht="15" x14ac:dyDescent="0.2">
      <c r="B849" s="325"/>
      <c r="C849" s="335"/>
      <c r="D849" s="335"/>
      <c r="E849" s="335"/>
      <c r="F849" s="335"/>
      <c r="G849" s="335"/>
      <c r="H849" s="285" t="s">
        <v>4</v>
      </c>
      <c r="I849" s="287">
        <f>I829</f>
        <v>1066000000</v>
      </c>
      <c r="J849" s="287"/>
      <c r="K849" s="475"/>
    </row>
    <row r="850" spans="2:12" ht="15" x14ac:dyDescent="0.2">
      <c r="B850" s="325"/>
      <c r="C850" s="335"/>
      <c r="D850" s="335"/>
      <c r="E850" s="335"/>
      <c r="F850" s="335"/>
      <c r="G850" s="335"/>
      <c r="H850" s="285" t="s">
        <v>223</v>
      </c>
      <c r="I850" s="285"/>
      <c r="J850" s="285"/>
      <c r="K850" s="475"/>
    </row>
    <row r="851" spans="2:12" ht="15" x14ac:dyDescent="0.2">
      <c r="B851" s="325"/>
      <c r="C851" s="335"/>
      <c r="D851" s="335"/>
      <c r="E851" s="335"/>
      <c r="F851" s="335"/>
      <c r="G851" s="335"/>
      <c r="H851" s="285" t="s">
        <v>154</v>
      </c>
      <c r="I851" s="287">
        <v>0</v>
      </c>
      <c r="J851" s="287"/>
      <c r="K851" s="475"/>
    </row>
    <row r="852" spans="2:12" ht="15" x14ac:dyDescent="0.2">
      <c r="B852" s="325"/>
      <c r="C852" s="335"/>
      <c r="D852" s="335"/>
      <c r="E852" s="335"/>
      <c r="F852" s="335"/>
      <c r="G852" s="335"/>
      <c r="H852" s="282" t="s">
        <v>2</v>
      </c>
      <c r="I852" s="292">
        <f>SUM(I848:I851)</f>
        <v>1066000000</v>
      </c>
      <c r="J852" s="292"/>
      <c r="K852" s="475"/>
    </row>
    <row r="853" spans="2:12" x14ac:dyDescent="0.25">
      <c r="B853" s="18"/>
      <c r="C853" s="20"/>
      <c r="D853" s="20"/>
      <c r="E853" s="20"/>
      <c r="F853" s="20"/>
      <c r="G853" s="20"/>
      <c r="H853" s="42"/>
      <c r="I853" s="44"/>
      <c r="J853" s="44"/>
      <c r="K853" s="475"/>
    </row>
    <row r="854" spans="2:12" ht="20.25" customHeight="1" x14ac:dyDescent="0.3">
      <c r="B854" s="902" t="s">
        <v>567</v>
      </c>
      <c r="C854" s="902"/>
      <c r="D854" s="902"/>
      <c r="E854" s="902"/>
      <c r="F854" s="902"/>
      <c r="G854" s="902"/>
      <c r="H854" s="902"/>
      <c r="I854" s="902"/>
      <c r="J854" s="902"/>
      <c r="K854" s="902"/>
      <c r="L854" s="902"/>
    </row>
    <row r="855" spans="2:12" ht="15.75" x14ac:dyDescent="0.25">
      <c r="B855" s="920" t="s">
        <v>623</v>
      </c>
      <c r="C855" s="920"/>
      <c r="D855" s="920"/>
      <c r="E855" s="920"/>
      <c r="F855" s="920"/>
      <c r="G855" s="920"/>
      <c r="H855" s="920"/>
      <c r="I855" s="920"/>
      <c r="J855" s="920"/>
      <c r="K855" s="268"/>
      <c r="L855" s="268"/>
    </row>
    <row r="856" spans="2:12" ht="51" x14ac:dyDescent="0.2">
      <c r="B856" s="329" t="s">
        <v>470</v>
      </c>
      <c r="C856" s="329" t="s">
        <v>466</v>
      </c>
      <c r="D856" s="329" t="s">
        <v>500</v>
      </c>
      <c r="E856" s="329" t="s">
        <v>501</v>
      </c>
      <c r="F856" s="329" t="s">
        <v>467</v>
      </c>
      <c r="G856" s="331" t="s">
        <v>455</v>
      </c>
      <c r="H856" s="368" t="s">
        <v>559</v>
      </c>
      <c r="I856" s="783" t="s">
        <v>1107</v>
      </c>
      <c r="J856" s="369"/>
      <c r="K856" s="329" t="s">
        <v>777</v>
      </c>
      <c r="L856" s="324" t="s">
        <v>790</v>
      </c>
    </row>
    <row r="857" spans="2:12" ht="15" x14ac:dyDescent="0.25">
      <c r="B857" s="294">
        <v>1</v>
      </c>
      <c r="C857" s="309"/>
      <c r="D857" s="309"/>
      <c r="E857" s="309"/>
      <c r="F857" s="309"/>
      <c r="G857" s="309" t="s">
        <v>7</v>
      </c>
      <c r="H857" s="356">
        <f t="shared" ref="H857:L859" si="107">H858</f>
        <v>1500000</v>
      </c>
      <c r="I857" s="356">
        <f t="shared" si="107"/>
        <v>1500000</v>
      </c>
      <c r="J857" s="356"/>
      <c r="K857" s="304">
        <f>K858</f>
        <v>1000000</v>
      </c>
      <c r="L857" s="304">
        <f t="shared" si="107"/>
        <v>0</v>
      </c>
    </row>
    <row r="858" spans="2:12" ht="15" x14ac:dyDescent="0.25">
      <c r="B858" s="294">
        <v>12</v>
      </c>
      <c r="C858" s="309"/>
      <c r="D858" s="309"/>
      <c r="E858" s="309"/>
      <c r="F858" s="309"/>
      <c r="G858" s="312" t="s">
        <v>8</v>
      </c>
      <c r="H858" s="581">
        <v>1500000</v>
      </c>
      <c r="I858" s="237">
        <f t="shared" si="107"/>
        <v>1500000</v>
      </c>
      <c r="J858" s="237"/>
      <c r="K858" s="210">
        <f>K859</f>
        <v>1000000</v>
      </c>
      <c r="L858" s="210">
        <f t="shared" si="107"/>
        <v>0</v>
      </c>
    </row>
    <row r="859" spans="2:12" ht="15" x14ac:dyDescent="0.25">
      <c r="B859" s="317">
        <v>1202</v>
      </c>
      <c r="C859" s="309"/>
      <c r="D859" s="309"/>
      <c r="E859" s="309"/>
      <c r="F859" s="309"/>
      <c r="G859" s="312" t="s">
        <v>13</v>
      </c>
      <c r="H859" s="581">
        <v>1500000</v>
      </c>
      <c r="I859" s="237">
        <f t="shared" si="107"/>
        <v>1500000</v>
      </c>
      <c r="J859" s="237"/>
      <c r="K859" s="210">
        <f>K860</f>
        <v>1000000</v>
      </c>
      <c r="L859" s="210">
        <f t="shared" si="107"/>
        <v>0</v>
      </c>
    </row>
    <row r="860" spans="2:12" ht="15" x14ac:dyDescent="0.25">
      <c r="B860" s="317">
        <v>120204</v>
      </c>
      <c r="C860" s="309"/>
      <c r="D860" s="309"/>
      <c r="E860" s="309"/>
      <c r="F860" s="309"/>
      <c r="G860" s="312" t="s">
        <v>19</v>
      </c>
      <c r="H860" s="581">
        <v>1500000</v>
      </c>
      <c r="I860" s="237">
        <f t="shared" ref="I860:L860" si="108">SUM(I861:I861)</f>
        <v>1500000</v>
      </c>
      <c r="J860" s="237"/>
      <c r="K860" s="210">
        <f>SUM(K861:K861)</f>
        <v>1000000</v>
      </c>
      <c r="L860" s="293">
        <f t="shared" si="108"/>
        <v>0</v>
      </c>
    </row>
    <row r="861" spans="2:12" ht="15" x14ac:dyDescent="0.25">
      <c r="B861" s="532">
        <v>12020452</v>
      </c>
      <c r="C861" s="310"/>
      <c r="D861" s="310"/>
      <c r="E861" s="310"/>
      <c r="F861" s="310"/>
      <c r="G861" s="308" t="s">
        <v>22</v>
      </c>
      <c r="H861" s="356">
        <v>1500000</v>
      </c>
      <c r="I861" s="356">
        <v>1500000</v>
      </c>
      <c r="J861" s="356"/>
      <c r="K861" s="304">
        <v>1000000</v>
      </c>
      <c r="L861" s="351"/>
    </row>
    <row r="862" spans="2:12" ht="15" x14ac:dyDescent="0.25">
      <c r="B862" s="532"/>
      <c r="C862" s="310"/>
      <c r="D862" s="310"/>
      <c r="E862" s="310"/>
      <c r="F862" s="310"/>
      <c r="G862" s="290"/>
      <c r="H862" s="581"/>
      <c r="I862" s="356"/>
      <c r="J862" s="356"/>
      <c r="K862" s="304"/>
      <c r="L862" s="351"/>
    </row>
    <row r="863" spans="2:12" ht="15" x14ac:dyDescent="0.25">
      <c r="B863" s="294">
        <v>2</v>
      </c>
      <c r="C863" s="309"/>
      <c r="D863" s="309"/>
      <c r="E863" s="309"/>
      <c r="F863" s="309"/>
      <c r="G863" s="487" t="s">
        <v>59</v>
      </c>
      <c r="H863" s="237">
        <f t="shared" ref="H863:L863" si="109">SUM(H864,H871)</f>
        <v>38572836</v>
      </c>
      <c r="I863" s="237">
        <f t="shared" si="109"/>
        <v>15880817.77</v>
      </c>
      <c r="J863" s="237"/>
      <c r="K863" s="210">
        <f>SUM(K864,K871)</f>
        <v>58572836</v>
      </c>
      <c r="L863" s="210" t="e">
        <f t="shared" si="109"/>
        <v>#REF!</v>
      </c>
    </row>
    <row r="864" spans="2:12" ht="15" x14ac:dyDescent="0.25">
      <c r="B864" s="294">
        <v>21</v>
      </c>
      <c r="C864" s="309"/>
      <c r="D864" s="309"/>
      <c r="E864" s="309"/>
      <c r="F864" s="309"/>
      <c r="G864" s="312" t="s">
        <v>3</v>
      </c>
      <c r="H864" s="237">
        <f>SUM(H865,H870)</f>
        <v>8572836</v>
      </c>
      <c r="I864" s="237">
        <f t="shared" ref="I864:L864" si="110">SUM(I865,I867)</f>
        <v>8572836</v>
      </c>
      <c r="J864" s="237"/>
      <c r="K864" s="210">
        <f>SUM(K865,K867)</f>
        <v>8572836</v>
      </c>
      <c r="L864" s="210" t="e">
        <f t="shared" si="110"/>
        <v>#REF!</v>
      </c>
    </row>
    <row r="865" spans="2:12" ht="15" x14ac:dyDescent="0.25">
      <c r="B865" s="532">
        <v>21010101</v>
      </c>
      <c r="C865" s="310"/>
      <c r="D865" s="310"/>
      <c r="E865" s="310"/>
      <c r="F865" s="310"/>
      <c r="G865" s="308" t="s">
        <v>60</v>
      </c>
      <c r="H865" s="587">
        <v>8332836</v>
      </c>
      <c r="I865" s="237">
        <f>K865</f>
        <v>8332836</v>
      </c>
      <c r="J865" s="237"/>
      <c r="K865" s="210">
        <f>'SOCIAL SECTOR PERSONNEL COST'!H534</f>
        <v>8332836</v>
      </c>
      <c r="L865" s="293" t="e">
        <v>#REF!</v>
      </c>
    </row>
    <row r="866" spans="2:12" ht="15" x14ac:dyDescent="0.25">
      <c r="B866" s="532">
        <v>21010102</v>
      </c>
      <c r="C866" s="310"/>
      <c r="D866" s="310"/>
      <c r="E866" s="310"/>
      <c r="F866" s="310"/>
      <c r="G866" s="308" t="s">
        <v>61</v>
      </c>
      <c r="H866" s="581"/>
      <c r="I866" s="238"/>
      <c r="J866" s="238"/>
      <c r="K866" s="298"/>
      <c r="L866" s="303"/>
    </row>
    <row r="867" spans="2:12" ht="26.25" x14ac:dyDescent="0.25">
      <c r="B867" s="294">
        <v>2102</v>
      </c>
      <c r="C867" s="309"/>
      <c r="D867" s="309"/>
      <c r="E867" s="309"/>
      <c r="F867" s="309"/>
      <c r="G867" s="312" t="s">
        <v>564</v>
      </c>
      <c r="H867" s="588">
        <f>SUM(H868)</f>
        <v>240000</v>
      </c>
      <c r="I867" s="237">
        <f t="shared" ref="I867:L867" si="111">SUM(I868)</f>
        <v>240000</v>
      </c>
      <c r="J867" s="237"/>
      <c r="K867" s="210">
        <f>SUM(K868)</f>
        <v>240000</v>
      </c>
      <c r="L867" s="210" t="e">
        <f t="shared" si="111"/>
        <v>#REF!</v>
      </c>
    </row>
    <row r="868" spans="2:12" ht="15" x14ac:dyDescent="0.25">
      <c r="B868" s="294">
        <v>210201</v>
      </c>
      <c r="C868" s="309"/>
      <c r="D868" s="309"/>
      <c r="E868" s="309"/>
      <c r="F868" s="309"/>
      <c r="G868" s="312" t="s">
        <v>64</v>
      </c>
      <c r="H868" s="237">
        <f t="shared" ref="H868:L868" si="112">SUM(H869:H870)</f>
        <v>240000</v>
      </c>
      <c r="I868" s="237">
        <f t="shared" si="112"/>
        <v>240000</v>
      </c>
      <c r="J868" s="237"/>
      <c r="K868" s="210">
        <f>SUM(K869:K870)</f>
        <v>240000</v>
      </c>
      <c r="L868" s="293" t="e">
        <f t="shared" si="112"/>
        <v>#REF!</v>
      </c>
    </row>
    <row r="869" spans="2:12" ht="15" x14ac:dyDescent="0.25">
      <c r="B869" s="532">
        <v>21020101</v>
      </c>
      <c r="C869" s="310"/>
      <c r="D869" s="310"/>
      <c r="E869" s="310"/>
      <c r="F869" s="310"/>
      <c r="G869" s="308" t="s">
        <v>65</v>
      </c>
      <c r="H869" s="581"/>
      <c r="I869" s="237">
        <f>K869</f>
        <v>0</v>
      </c>
      <c r="J869" s="237"/>
      <c r="K869" s="210">
        <f>'SOCIAL SECTOR PERSONNEL COST'!J534</f>
        <v>0</v>
      </c>
      <c r="L869" s="293" t="e">
        <v>#REF!</v>
      </c>
    </row>
    <row r="870" spans="2:12" ht="15" x14ac:dyDescent="0.25">
      <c r="B870" s="532">
        <v>21020102</v>
      </c>
      <c r="C870" s="310"/>
      <c r="D870" s="310"/>
      <c r="E870" s="310"/>
      <c r="F870" s="310"/>
      <c r="G870" s="308" t="s">
        <v>454</v>
      </c>
      <c r="H870" s="587">
        <v>240000</v>
      </c>
      <c r="I870" s="237">
        <f>K870</f>
        <v>240000</v>
      </c>
      <c r="J870" s="237"/>
      <c r="K870" s="210">
        <f>'SOCIAL SECTOR PERSONNEL COST'!I534</f>
        <v>240000</v>
      </c>
      <c r="L870" s="293" t="e">
        <v>#REF!</v>
      </c>
    </row>
    <row r="871" spans="2:12" ht="15" x14ac:dyDescent="0.25">
      <c r="B871" s="294">
        <v>2202</v>
      </c>
      <c r="C871" s="309"/>
      <c r="D871" s="309"/>
      <c r="E871" s="309"/>
      <c r="F871" s="309"/>
      <c r="G871" s="312" t="s">
        <v>4</v>
      </c>
      <c r="H871" s="237">
        <f t="shared" ref="H871:L871" si="113">SUM(H872,H875,H882,H888,H893,H896,H898,H901,H903)</f>
        <v>30000000</v>
      </c>
      <c r="I871" s="801">
        <f t="shared" si="113"/>
        <v>7307981.7699999996</v>
      </c>
      <c r="J871" s="237"/>
      <c r="K871" s="210">
        <f>SUM(K872,K875,K882,K888,K893,K896,K898,K901,K903)</f>
        <v>50000000</v>
      </c>
      <c r="L871" s="210">
        <f t="shared" si="113"/>
        <v>0</v>
      </c>
    </row>
    <row r="872" spans="2:12" ht="15" x14ac:dyDescent="0.25">
      <c r="B872" s="294">
        <v>220201</v>
      </c>
      <c r="C872" s="309"/>
      <c r="D872" s="309"/>
      <c r="E872" s="309"/>
      <c r="F872" s="309"/>
      <c r="G872" s="312" t="s">
        <v>561</v>
      </c>
      <c r="H872" s="237">
        <f t="shared" ref="H872:L872" si="114">SUM(H873:H874)</f>
        <v>10000000</v>
      </c>
      <c r="I872" s="237">
        <f>SUM(I873:I874)</f>
        <v>500000</v>
      </c>
      <c r="J872" s="237"/>
      <c r="K872" s="210">
        <f>SUM(K873:K874)</f>
        <v>10000000</v>
      </c>
      <c r="L872" s="293">
        <f t="shared" si="114"/>
        <v>0</v>
      </c>
    </row>
    <row r="873" spans="2:12" ht="15" x14ac:dyDescent="0.25">
      <c r="B873" s="532">
        <v>22020101</v>
      </c>
      <c r="C873" s="310"/>
      <c r="D873" s="310"/>
      <c r="E873" s="310">
        <v>70450</v>
      </c>
      <c r="F873" s="310">
        <v>50610801</v>
      </c>
      <c r="G873" s="308" t="s">
        <v>77</v>
      </c>
      <c r="H873" s="509">
        <v>5000000</v>
      </c>
      <c r="I873" s="794">
        <v>200000</v>
      </c>
      <c r="J873" s="509"/>
      <c r="K873" s="298">
        <v>5000000</v>
      </c>
      <c r="L873" s="303"/>
    </row>
    <row r="874" spans="2:12" ht="14.25" x14ac:dyDescent="0.2">
      <c r="B874" s="532">
        <v>22020102</v>
      </c>
      <c r="C874" s="795"/>
      <c r="D874" s="795"/>
      <c r="E874" s="795">
        <v>70450</v>
      </c>
      <c r="F874" s="795">
        <v>50610801</v>
      </c>
      <c r="G874" s="796" t="s">
        <v>78</v>
      </c>
      <c r="H874" s="797">
        <v>5000000</v>
      </c>
      <c r="I874" s="797">
        <v>300000</v>
      </c>
      <c r="J874" s="797"/>
      <c r="K874" s="298">
        <v>5000000</v>
      </c>
      <c r="L874" s="303"/>
    </row>
    <row r="875" spans="2:12" ht="14.25" x14ac:dyDescent="0.2">
      <c r="B875" s="294">
        <v>220202</v>
      </c>
      <c r="C875" s="786"/>
      <c r="D875" s="786"/>
      <c r="E875" s="786"/>
      <c r="F875" s="786"/>
      <c r="G875" s="478" t="s">
        <v>568</v>
      </c>
      <c r="H875" s="508">
        <f t="shared" ref="H875:L875" si="115">SUM(H876:H881)</f>
        <v>5896000</v>
      </c>
      <c r="I875" s="508">
        <f>SUM(I876:I881)</f>
        <v>1296000</v>
      </c>
      <c r="J875" s="508"/>
      <c r="K875" s="210">
        <f>SUM(K876:K881)</f>
        <v>2050000</v>
      </c>
      <c r="L875" s="293">
        <f t="shared" si="115"/>
        <v>0</v>
      </c>
    </row>
    <row r="876" spans="2:12" ht="14.25" x14ac:dyDescent="0.2">
      <c r="B876" s="532">
        <v>22020201</v>
      </c>
      <c r="C876" s="795"/>
      <c r="D876" s="795"/>
      <c r="E876" s="795">
        <v>70435</v>
      </c>
      <c r="F876" s="795">
        <v>50610801</v>
      </c>
      <c r="G876" s="796" t="s">
        <v>82</v>
      </c>
      <c r="H876" s="797">
        <v>3000000</v>
      </c>
      <c r="I876" s="797">
        <v>100000</v>
      </c>
      <c r="J876" s="797"/>
      <c r="K876" s="298">
        <v>1100000</v>
      </c>
      <c r="L876" s="303"/>
    </row>
    <row r="877" spans="2:12" ht="14.25" x14ac:dyDescent="0.2">
      <c r="B877" s="532">
        <v>22020202</v>
      </c>
      <c r="C877" s="795"/>
      <c r="D877" s="795"/>
      <c r="E877" s="795">
        <v>70460</v>
      </c>
      <c r="F877" s="795">
        <v>50610801</v>
      </c>
      <c r="G877" s="796" t="s">
        <v>83</v>
      </c>
      <c r="H877" s="797">
        <v>800000</v>
      </c>
      <c r="I877" s="797">
        <v>800000</v>
      </c>
      <c r="J877" s="797"/>
      <c r="K877" s="298">
        <v>100000</v>
      </c>
      <c r="L877" s="303"/>
    </row>
    <row r="878" spans="2:12" ht="14.25" x14ac:dyDescent="0.2">
      <c r="B878" s="532">
        <v>22020203</v>
      </c>
      <c r="C878" s="795"/>
      <c r="D878" s="795"/>
      <c r="E878" s="795">
        <v>70460</v>
      </c>
      <c r="F878" s="795">
        <v>50610801</v>
      </c>
      <c r="G878" s="796" t="s">
        <v>84</v>
      </c>
      <c r="H878" s="797">
        <v>96000</v>
      </c>
      <c r="I878" s="797">
        <v>96000</v>
      </c>
      <c r="J878" s="797"/>
      <c r="K878" s="298">
        <v>150000</v>
      </c>
      <c r="L878" s="303"/>
    </row>
    <row r="879" spans="2:12" ht="25.5" x14ac:dyDescent="0.2">
      <c r="B879" s="532">
        <v>22020204</v>
      </c>
      <c r="C879" s="795"/>
      <c r="D879" s="795"/>
      <c r="E879" s="795">
        <v>70460</v>
      </c>
      <c r="F879" s="795">
        <v>50610801</v>
      </c>
      <c r="G879" s="796" t="s">
        <v>85</v>
      </c>
      <c r="H879" s="797">
        <v>2000000</v>
      </c>
      <c r="I879" s="797">
        <v>300000</v>
      </c>
      <c r="J879" s="797"/>
      <c r="K879" s="298">
        <v>200000</v>
      </c>
      <c r="L879" s="303"/>
    </row>
    <row r="880" spans="2:12" ht="14.25" x14ac:dyDescent="0.2">
      <c r="B880" s="532">
        <v>22020206</v>
      </c>
      <c r="C880" s="795"/>
      <c r="D880" s="795"/>
      <c r="E880" s="795">
        <v>70460</v>
      </c>
      <c r="F880" s="795">
        <v>50610801</v>
      </c>
      <c r="G880" s="796" t="s">
        <v>87</v>
      </c>
      <c r="H880" s="797"/>
      <c r="I880" s="797"/>
      <c r="J880" s="797"/>
      <c r="K880" s="298">
        <v>300000</v>
      </c>
      <c r="L880" s="303"/>
    </row>
    <row r="881" spans="2:12" ht="14.25" x14ac:dyDescent="0.2">
      <c r="B881" s="532">
        <v>22020208</v>
      </c>
      <c r="C881" s="795"/>
      <c r="D881" s="795"/>
      <c r="E881" s="795"/>
      <c r="F881" s="795"/>
      <c r="G881" s="796" t="s">
        <v>88</v>
      </c>
      <c r="H881" s="797"/>
      <c r="I881" s="797"/>
      <c r="J881" s="797"/>
      <c r="K881" s="298">
        <v>200000</v>
      </c>
      <c r="L881" s="303"/>
    </row>
    <row r="882" spans="2:12" ht="14.25" x14ac:dyDescent="0.2">
      <c r="B882" s="294">
        <v>220203</v>
      </c>
      <c r="C882" s="786"/>
      <c r="D882" s="786"/>
      <c r="E882" s="786"/>
      <c r="F882" s="786"/>
      <c r="G882" s="478" t="s">
        <v>563</v>
      </c>
      <c r="H882" s="508">
        <f t="shared" ref="H882:L882" si="116">SUM(H883:H887)</f>
        <v>9000000</v>
      </c>
      <c r="I882" s="508">
        <f>SUM(I883:I887)</f>
        <v>2300000</v>
      </c>
      <c r="J882" s="508"/>
      <c r="K882" s="210">
        <f>SUM(K883:K887)</f>
        <v>8000000</v>
      </c>
      <c r="L882" s="293">
        <f t="shared" si="116"/>
        <v>0</v>
      </c>
    </row>
    <row r="883" spans="2:12" ht="25.5" x14ac:dyDescent="0.2">
      <c r="B883" s="532">
        <v>22020301</v>
      </c>
      <c r="C883" s="795"/>
      <c r="D883" s="795"/>
      <c r="E883" s="795">
        <v>70130</v>
      </c>
      <c r="F883" s="795">
        <v>50610801</v>
      </c>
      <c r="G883" s="796" t="s">
        <v>90</v>
      </c>
      <c r="H883" s="797">
        <v>1000000</v>
      </c>
      <c r="I883" s="797">
        <v>500000</v>
      </c>
      <c r="J883" s="797"/>
      <c r="K883" s="298">
        <v>3000000</v>
      </c>
      <c r="L883" s="303"/>
    </row>
    <row r="884" spans="2:12" ht="14.25" x14ac:dyDescent="0.2">
      <c r="B884" s="532">
        <v>22020302</v>
      </c>
      <c r="C884" s="795"/>
      <c r="D884" s="795"/>
      <c r="E884" s="795">
        <v>70130</v>
      </c>
      <c r="F884" s="795">
        <v>50610801</v>
      </c>
      <c r="G884" s="796" t="s">
        <v>91</v>
      </c>
      <c r="H884" s="797">
        <v>3000000</v>
      </c>
      <c r="I884" s="797">
        <v>500000</v>
      </c>
      <c r="J884" s="797"/>
      <c r="K884" s="298">
        <v>1000000</v>
      </c>
      <c r="L884" s="303"/>
    </row>
    <row r="885" spans="2:12" ht="14.25" x14ac:dyDescent="0.2">
      <c r="B885" s="532">
        <v>22020305</v>
      </c>
      <c r="C885" s="795"/>
      <c r="D885" s="795"/>
      <c r="E885" s="795">
        <v>70130</v>
      </c>
      <c r="F885" s="795">
        <v>50610801</v>
      </c>
      <c r="G885" s="796" t="s">
        <v>94</v>
      </c>
      <c r="H885" s="797">
        <v>2500000</v>
      </c>
      <c r="I885" s="797">
        <v>500000</v>
      </c>
      <c r="J885" s="797"/>
      <c r="K885" s="298">
        <v>1000000</v>
      </c>
      <c r="L885" s="303"/>
    </row>
    <row r="886" spans="2:12" ht="14.25" x14ac:dyDescent="0.2">
      <c r="B886" s="532">
        <v>22020306</v>
      </c>
      <c r="C886" s="795"/>
      <c r="D886" s="795"/>
      <c r="E886" s="795">
        <v>70130</v>
      </c>
      <c r="F886" s="795">
        <v>50610801</v>
      </c>
      <c r="G886" s="796" t="s">
        <v>95</v>
      </c>
      <c r="H886" s="797">
        <v>2000000</v>
      </c>
      <c r="I886" s="797">
        <v>300000</v>
      </c>
      <c r="J886" s="797"/>
      <c r="K886" s="298">
        <v>2000000</v>
      </c>
      <c r="L886" s="303"/>
    </row>
    <row r="887" spans="2:12" ht="25.5" x14ac:dyDescent="0.2">
      <c r="B887" s="532">
        <v>22020310</v>
      </c>
      <c r="C887" s="795"/>
      <c r="D887" s="795"/>
      <c r="E887" s="795"/>
      <c r="F887" s="795"/>
      <c r="G887" s="796" t="s">
        <v>99</v>
      </c>
      <c r="H887" s="797">
        <v>500000</v>
      </c>
      <c r="I887" s="797">
        <v>500000</v>
      </c>
      <c r="J887" s="797"/>
      <c r="K887" s="298">
        <v>1000000</v>
      </c>
      <c r="L887" s="303"/>
    </row>
    <row r="888" spans="2:12" ht="14.25" x14ac:dyDescent="0.2">
      <c r="B888" s="294">
        <v>220204</v>
      </c>
      <c r="C888" s="786"/>
      <c r="D888" s="786"/>
      <c r="E888" s="786"/>
      <c r="F888" s="786"/>
      <c r="G888" s="478" t="s">
        <v>549</v>
      </c>
      <c r="H888" s="508">
        <f t="shared" ref="H888:L888" si="117">SUM(H889:H892)</f>
        <v>2650000</v>
      </c>
      <c r="I888" s="508">
        <f>SUM(I889:I892)</f>
        <v>1650000</v>
      </c>
      <c r="J888" s="508"/>
      <c r="K888" s="210">
        <f>SUM(K889:K892)</f>
        <v>4700000</v>
      </c>
      <c r="L888" s="293">
        <f t="shared" si="117"/>
        <v>0</v>
      </c>
    </row>
    <row r="889" spans="2:12" ht="14.25" x14ac:dyDescent="0.2">
      <c r="B889" s="532">
        <v>22020402</v>
      </c>
      <c r="C889" s="795"/>
      <c r="D889" s="795"/>
      <c r="E889" s="795">
        <v>70130</v>
      </c>
      <c r="F889" s="795">
        <v>50610801</v>
      </c>
      <c r="G889" s="796" t="s">
        <v>103</v>
      </c>
      <c r="H889" s="797">
        <v>150000</v>
      </c>
      <c r="I889" s="797">
        <v>150000</v>
      </c>
      <c r="J889" s="797"/>
      <c r="K889" s="298">
        <v>2000000</v>
      </c>
      <c r="L889" s="303"/>
    </row>
    <row r="890" spans="2:12" ht="25.5" x14ac:dyDescent="0.2">
      <c r="B890" s="532">
        <v>22020403</v>
      </c>
      <c r="C890" s="795"/>
      <c r="D890" s="795"/>
      <c r="E890" s="795">
        <v>70130</v>
      </c>
      <c r="F890" s="795">
        <v>50610801</v>
      </c>
      <c r="G890" s="796" t="s">
        <v>104</v>
      </c>
      <c r="H890" s="797">
        <v>1500000</v>
      </c>
      <c r="I890" s="797">
        <v>500000</v>
      </c>
      <c r="J890" s="797"/>
      <c r="K890" s="298">
        <v>1000000</v>
      </c>
      <c r="L890" s="303"/>
    </row>
    <row r="891" spans="2:12" ht="25.5" x14ac:dyDescent="0.2">
      <c r="B891" s="532">
        <v>22020404</v>
      </c>
      <c r="C891" s="795"/>
      <c r="D891" s="795"/>
      <c r="E891" s="795">
        <v>70130</v>
      </c>
      <c r="F891" s="795">
        <v>50610801</v>
      </c>
      <c r="G891" s="796" t="s">
        <v>105</v>
      </c>
      <c r="H891" s="797">
        <v>500000</v>
      </c>
      <c r="I891" s="797">
        <v>500000</v>
      </c>
      <c r="J891" s="797"/>
      <c r="K891" s="298">
        <v>1200000</v>
      </c>
      <c r="L891" s="303"/>
    </row>
    <row r="892" spans="2:12" ht="14.25" x14ac:dyDescent="0.2">
      <c r="B892" s="532">
        <v>22020406</v>
      </c>
      <c r="C892" s="795"/>
      <c r="D892" s="795"/>
      <c r="E892" s="795">
        <v>70130</v>
      </c>
      <c r="F892" s="795">
        <v>50610801</v>
      </c>
      <c r="G892" s="796" t="s">
        <v>107</v>
      </c>
      <c r="H892" s="797">
        <v>500000</v>
      </c>
      <c r="I892" s="797">
        <v>500000</v>
      </c>
      <c r="J892" s="797"/>
      <c r="K892" s="298">
        <v>500000</v>
      </c>
      <c r="L892" s="303"/>
    </row>
    <row r="893" spans="2:12" ht="14.25" x14ac:dyDescent="0.2">
      <c r="B893" s="294">
        <v>220205</v>
      </c>
      <c r="C893" s="786"/>
      <c r="D893" s="786"/>
      <c r="E893" s="786"/>
      <c r="F893" s="786"/>
      <c r="G893" s="478" t="s">
        <v>562</v>
      </c>
      <c r="H893" s="508">
        <f t="shared" ref="H893:L893" si="118">SUM(H894:H895)</f>
        <v>500000</v>
      </c>
      <c r="I893" s="508">
        <f>SUM(I894:I895)</f>
        <v>300000</v>
      </c>
      <c r="J893" s="508"/>
      <c r="K893" s="210">
        <f>SUM(K894:K895)</f>
        <v>10000000</v>
      </c>
      <c r="L893" s="293">
        <f t="shared" si="118"/>
        <v>0</v>
      </c>
    </row>
    <row r="894" spans="2:12" ht="14.25" x14ac:dyDescent="0.2">
      <c r="B894" s="532">
        <v>22020501</v>
      </c>
      <c r="C894" s="795"/>
      <c r="D894" s="795"/>
      <c r="E894" s="795">
        <v>70950</v>
      </c>
      <c r="F894" s="795">
        <v>50610801</v>
      </c>
      <c r="G894" s="796" t="s">
        <v>114</v>
      </c>
      <c r="H894" s="797">
        <v>500000</v>
      </c>
      <c r="I894" s="797">
        <v>300000</v>
      </c>
      <c r="J894" s="797"/>
      <c r="K894" s="298">
        <v>2000000</v>
      </c>
      <c r="L894" s="303"/>
    </row>
    <row r="895" spans="2:12" ht="14.25" x14ac:dyDescent="0.2">
      <c r="B895" s="532">
        <v>22020502</v>
      </c>
      <c r="C895" s="795"/>
      <c r="D895" s="795"/>
      <c r="E895" s="795"/>
      <c r="F895" s="795">
        <v>50610801</v>
      </c>
      <c r="G895" s="796" t="s">
        <v>115</v>
      </c>
      <c r="H895" s="797"/>
      <c r="I895" s="797"/>
      <c r="J895" s="797"/>
      <c r="K895" s="298">
        <v>8000000</v>
      </c>
      <c r="L895" s="303"/>
    </row>
    <row r="896" spans="2:12" ht="14.25" x14ac:dyDescent="0.2">
      <c r="B896" s="294">
        <v>220206</v>
      </c>
      <c r="C896" s="786"/>
      <c r="D896" s="786"/>
      <c r="E896" s="786"/>
      <c r="F896" s="786"/>
      <c r="G896" s="478" t="s">
        <v>547</v>
      </c>
      <c r="H896" s="508">
        <f t="shared" ref="H896:L896" si="119">SUM(H897:H897)</f>
        <v>300000</v>
      </c>
      <c r="I896" s="508">
        <f t="shared" si="119"/>
        <v>300000</v>
      </c>
      <c r="J896" s="508"/>
      <c r="K896" s="210">
        <f>SUM(K897:K897)</f>
        <v>1000000</v>
      </c>
      <c r="L896" s="293">
        <f t="shared" si="119"/>
        <v>0</v>
      </c>
    </row>
    <row r="897" spans="2:12" ht="14.25" x14ac:dyDescent="0.2">
      <c r="B897" s="532">
        <v>22020605</v>
      </c>
      <c r="C897" s="795"/>
      <c r="D897" s="795"/>
      <c r="E897" s="795"/>
      <c r="F897" s="795"/>
      <c r="G897" s="796" t="s">
        <v>121</v>
      </c>
      <c r="H897" s="797">
        <v>300000</v>
      </c>
      <c r="I897" s="797">
        <v>300000</v>
      </c>
      <c r="J897" s="797"/>
      <c r="K897" s="298">
        <v>1000000</v>
      </c>
      <c r="L897" s="303"/>
    </row>
    <row r="898" spans="2:12" ht="25.5" x14ac:dyDescent="0.2">
      <c r="B898" s="294">
        <v>220207</v>
      </c>
      <c r="C898" s="786"/>
      <c r="D898" s="786"/>
      <c r="E898" s="786"/>
      <c r="F898" s="786"/>
      <c r="G898" s="478" t="s">
        <v>573</v>
      </c>
      <c r="H898" s="508">
        <f t="shared" ref="H898:L898" si="120">SUM(H899:H900)</f>
        <v>54000</v>
      </c>
      <c r="I898" s="508">
        <f>SUM(I899:I900)</f>
        <v>54000</v>
      </c>
      <c r="J898" s="508"/>
      <c r="K898" s="210">
        <f>SUM(K899:K900)</f>
        <v>1500000</v>
      </c>
      <c r="L898" s="293">
        <f t="shared" si="120"/>
        <v>0</v>
      </c>
    </row>
    <row r="899" spans="2:12" ht="14.25" x14ac:dyDescent="0.2">
      <c r="B899" s="532">
        <v>22020701</v>
      </c>
      <c r="C899" s="795"/>
      <c r="D899" s="795"/>
      <c r="E899" s="795"/>
      <c r="F899" s="795"/>
      <c r="G899" s="796" t="s">
        <v>123</v>
      </c>
      <c r="H899" s="797">
        <v>54000</v>
      </c>
      <c r="I899" s="797">
        <v>54000</v>
      </c>
      <c r="J899" s="797"/>
      <c r="K899" s="298">
        <v>500000</v>
      </c>
      <c r="L899" s="303"/>
    </row>
    <row r="900" spans="2:12" ht="14.25" x14ac:dyDescent="0.2">
      <c r="B900" s="532">
        <v>22020702</v>
      </c>
      <c r="C900" s="795"/>
      <c r="D900" s="795"/>
      <c r="E900" s="795"/>
      <c r="F900" s="795"/>
      <c r="G900" s="796" t="s">
        <v>124</v>
      </c>
      <c r="H900" s="797"/>
      <c r="I900" s="797"/>
      <c r="J900" s="797"/>
      <c r="K900" s="298">
        <v>1000000</v>
      </c>
      <c r="L900" s="303"/>
    </row>
    <row r="901" spans="2:12" ht="14.25" x14ac:dyDescent="0.2">
      <c r="B901" s="294">
        <v>220209</v>
      </c>
      <c r="C901" s="786"/>
      <c r="D901" s="786"/>
      <c r="E901" s="786"/>
      <c r="F901" s="786"/>
      <c r="G901" s="478" t="s">
        <v>550</v>
      </c>
      <c r="H901" s="508">
        <f t="shared" ref="H901:L901" si="121">SUM(H902:H902)</f>
        <v>600000</v>
      </c>
      <c r="I901" s="508">
        <f t="shared" si="121"/>
        <v>300000</v>
      </c>
      <c r="J901" s="508"/>
      <c r="K901" s="210">
        <f>SUM(K902:K902)</f>
        <v>250000</v>
      </c>
      <c r="L901" s="293">
        <f t="shared" si="121"/>
        <v>0</v>
      </c>
    </row>
    <row r="902" spans="2:12" ht="14.25" x14ac:dyDescent="0.2">
      <c r="B902" s="532">
        <v>22020901</v>
      </c>
      <c r="C902" s="795"/>
      <c r="D902" s="795"/>
      <c r="E902" s="795"/>
      <c r="F902" s="795"/>
      <c r="G902" s="796" t="s">
        <v>135</v>
      </c>
      <c r="H902" s="797">
        <v>600000</v>
      </c>
      <c r="I902" s="797">
        <v>300000</v>
      </c>
      <c r="J902" s="797"/>
      <c r="K902" s="298">
        <v>250000</v>
      </c>
      <c r="L902" s="303"/>
    </row>
    <row r="903" spans="2:12" ht="14.25" x14ac:dyDescent="0.2">
      <c r="B903" s="294">
        <v>220210</v>
      </c>
      <c r="C903" s="786"/>
      <c r="D903" s="786"/>
      <c r="E903" s="786"/>
      <c r="F903" s="786"/>
      <c r="G903" s="478" t="s">
        <v>137</v>
      </c>
      <c r="H903" s="508">
        <f t="shared" ref="H903:L903" si="122">SUM(H904:H908)</f>
        <v>1000000</v>
      </c>
      <c r="I903" s="508">
        <f>SUM(I904:I908)</f>
        <v>607981.77</v>
      </c>
      <c r="J903" s="508"/>
      <c r="K903" s="210">
        <f>SUM(K904:K908)</f>
        <v>12500000</v>
      </c>
      <c r="L903" s="293">
        <f t="shared" si="122"/>
        <v>0</v>
      </c>
    </row>
    <row r="904" spans="2:12" ht="14.25" x14ac:dyDescent="0.2">
      <c r="B904" s="532">
        <v>22021001</v>
      </c>
      <c r="C904" s="795"/>
      <c r="D904" s="795"/>
      <c r="E904" s="795">
        <v>70130</v>
      </c>
      <c r="F904" s="795">
        <v>50610801</v>
      </c>
      <c r="G904" s="796" t="s">
        <v>138</v>
      </c>
      <c r="H904" s="797">
        <v>100000</v>
      </c>
      <c r="I904" s="797">
        <v>100000</v>
      </c>
      <c r="J904" s="797"/>
      <c r="K904" s="298">
        <v>3000000</v>
      </c>
      <c r="L904" s="303"/>
    </row>
    <row r="905" spans="2:12" ht="14.25" x14ac:dyDescent="0.2">
      <c r="B905" s="532">
        <v>22021002</v>
      </c>
      <c r="C905" s="795"/>
      <c r="D905" s="795"/>
      <c r="E905" s="795">
        <v>70130</v>
      </c>
      <c r="F905" s="795">
        <v>50610801</v>
      </c>
      <c r="G905" s="796" t="s">
        <v>139</v>
      </c>
      <c r="H905" s="797">
        <v>50000</v>
      </c>
      <c r="I905" s="797">
        <v>50000</v>
      </c>
      <c r="J905" s="797"/>
      <c r="K905" s="298">
        <v>3000000</v>
      </c>
      <c r="L905" s="303"/>
    </row>
    <row r="906" spans="2:12" ht="14.25" x14ac:dyDescent="0.2">
      <c r="B906" s="532">
        <v>22021003</v>
      </c>
      <c r="C906" s="795"/>
      <c r="D906" s="795"/>
      <c r="E906" s="795">
        <v>70460</v>
      </c>
      <c r="F906" s="795">
        <v>50610801</v>
      </c>
      <c r="G906" s="796" t="s">
        <v>140</v>
      </c>
      <c r="H906" s="797">
        <v>500000</v>
      </c>
      <c r="I906" s="797">
        <f>300000+7981.77</f>
        <v>307981.77</v>
      </c>
      <c r="J906" s="797"/>
      <c r="K906" s="298">
        <v>5000000</v>
      </c>
      <c r="L906" s="303"/>
    </row>
    <row r="907" spans="2:12" ht="14.25" x14ac:dyDescent="0.2">
      <c r="B907" s="532">
        <v>22021006</v>
      </c>
      <c r="C907" s="795"/>
      <c r="D907" s="795"/>
      <c r="E907" s="795">
        <v>70460</v>
      </c>
      <c r="F907" s="795">
        <v>50610801</v>
      </c>
      <c r="G907" s="796" t="s">
        <v>142</v>
      </c>
      <c r="H907" s="797">
        <v>50000</v>
      </c>
      <c r="I907" s="802">
        <v>50000</v>
      </c>
      <c r="J907" s="797"/>
      <c r="K907" s="298">
        <v>500000</v>
      </c>
      <c r="L907" s="303"/>
    </row>
    <row r="908" spans="2:12" ht="14.25" x14ac:dyDescent="0.2">
      <c r="B908" s="532">
        <v>22021007</v>
      </c>
      <c r="C908" s="795"/>
      <c r="D908" s="795"/>
      <c r="E908" s="795">
        <v>70130</v>
      </c>
      <c r="F908" s="795">
        <v>50610801</v>
      </c>
      <c r="G908" s="796" t="s">
        <v>143</v>
      </c>
      <c r="H908" s="797">
        <v>300000</v>
      </c>
      <c r="I908" s="797">
        <v>100000</v>
      </c>
      <c r="J908" s="797"/>
      <c r="K908" s="298">
        <v>1000000</v>
      </c>
      <c r="L908" s="303"/>
    </row>
    <row r="909" spans="2:12" ht="14.25" x14ac:dyDescent="0.2">
      <c r="B909" s="325"/>
      <c r="C909" s="797"/>
      <c r="D909" s="797"/>
      <c r="E909" s="797"/>
      <c r="F909" s="797"/>
      <c r="G909" s="797"/>
      <c r="H909" s="797"/>
      <c r="I909" s="797"/>
      <c r="J909" s="797"/>
      <c r="K909" s="589"/>
      <c r="L909" s="589"/>
    </row>
    <row r="910" spans="2:12" ht="14.25" x14ac:dyDescent="0.2">
      <c r="B910" s="325"/>
      <c r="C910" s="797"/>
      <c r="D910" s="797"/>
      <c r="E910" s="797"/>
      <c r="F910" s="797"/>
      <c r="G910" s="797"/>
      <c r="H910" s="797"/>
      <c r="I910" s="797"/>
      <c r="J910" s="797"/>
      <c r="K910" s="589"/>
      <c r="L910" s="589"/>
    </row>
    <row r="911" spans="2:12" ht="14.25" x14ac:dyDescent="0.2">
      <c r="B911" s="325"/>
      <c r="C911" s="797"/>
      <c r="D911" s="797"/>
      <c r="E911" s="797"/>
      <c r="F911" s="797"/>
      <c r="G911" s="797"/>
      <c r="H911" s="797"/>
      <c r="I911" s="797"/>
      <c r="J911" s="797"/>
      <c r="K911" s="589"/>
      <c r="L911" s="589"/>
    </row>
    <row r="912" spans="2:12" ht="14.25" x14ac:dyDescent="0.2">
      <c r="B912" s="325"/>
      <c r="C912" s="903" t="s">
        <v>222</v>
      </c>
      <c r="D912" s="903"/>
      <c r="E912" s="903"/>
      <c r="F912" s="903"/>
      <c r="G912" s="903"/>
      <c r="H912" s="903"/>
      <c r="I912" s="903"/>
      <c r="J912" s="903"/>
      <c r="K912" s="590"/>
      <c r="L912" s="590"/>
    </row>
    <row r="913" spans="2:12" ht="14.25" x14ac:dyDescent="0.2">
      <c r="B913" s="325"/>
      <c r="C913" s="798"/>
      <c r="D913" s="798"/>
      <c r="E913" s="798"/>
      <c r="F913" s="798"/>
      <c r="G913" s="798" t="s">
        <v>3</v>
      </c>
      <c r="H913" s="798">
        <f>SUM(H864)</f>
        <v>8572836</v>
      </c>
      <c r="I913" s="798">
        <f>I864</f>
        <v>8572836</v>
      </c>
      <c r="J913" s="798"/>
      <c r="K913" s="488">
        <v>7962689</v>
      </c>
      <c r="L913" s="488"/>
    </row>
    <row r="914" spans="2:12" ht="14.25" x14ac:dyDescent="0.2">
      <c r="B914" s="325"/>
      <c r="C914" s="798"/>
      <c r="D914" s="798"/>
      <c r="E914" s="798"/>
      <c r="F914" s="798"/>
      <c r="G914" s="798" t="s">
        <v>4</v>
      </c>
      <c r="H914" s="798">
        <f>SUM(H871)</f>
        <v>30000000</v>
      </c>
      <c r="I914" s="798">
        <f t="shared" ref="I914:L914" si="123">I871</f>
        <v>7307981.7699999996</v>
      </c>
      <c r="J914" s="798"/>
      <c r="K914" s="488">
        <v>50000000</v>
      </c>
      <c r="L914" s="488">
        <f t="shared" si="123"/>
        <v>0</v>
      </c>
    </row>
    <row r="915" spans="2:12" ht="14.25" x14ac:dyDescent="0.2">
      <c r="B915" s="325"/>
      <c r="C915" s="798"/>
      <c r="D915" s="798"/>
      <c r="E915" s="798"/>
      <c r="F915" s="798"/>
      <c r="G915" s="798" t="s">
        <v>154</v>
      </c>
      <c r="H915" s="798">
        <v>0</v>
      </c>
      <c r="I915" s="798"/>
      <c r="J915" s="798"/>
      <c r="K915" s="590"/>
      <c r="L915" s="590"/>
    </row>
    <row r="916" spans="2:12" ht="14.25" x14ac:dyDescent="0.2">
      <c r="B916" s="325"/>
      <c r="C916" s="798"/>
      <c r="D916" s="798"/>
      <c r="E916" s="798"/>
      <c r="F916" s="798"/>
      <c r="G916" s="798" t="s">
        <v>2</v>
      </c>
      <c r="H916" s="798">
        <f t="shared" ref="H916:L916" si="124">SUM(H913:H915)</f>
        <v>38572836</v>
      </c>
      <c r="I916" s="798">
        <f t="shared" si="124"/>
        <v>15880817.77</v>
      </c>
      <c r="J916" s="798"/>
      <c r="K916" s="489">
        <f t="shared" si="124"/>
        <v>57962689</v>
      </c>
      <c r="L916" s="489">
        <f t="shared" si="124"/>
        <v>0</v>
      </c>
    </row>
    <row r="917" spans="2:12" ht="14.25" x14ac:dyDescent="0.2">
      <c r="B917" s="18"/>
      <c r="C917" s="799"/>
      <c r="D917" s="799"/>
      <c r="E917" s="799"/>
      <c r="F917" s="799"/>
      <c r="G917" s="799"/>
      <c r="H917" s="800"/>
      <c r="I917" s="800"/>
      <c r="J917" s="800"/>
    </row>
    <row r="918" spans="2:12" x14ac:dyDescent="0.25">
      <c r="B918" s="18"/>
      <c r="C918" s="20"/>
      <c r="D918" s="20"/>
      <c r="E918" s="20"/>
      <c r="F918" s="20"/>
      <c r="G918" s="20"/>
      <c r="H918" s="37"/>
      <c r="I918" s="44"/>
      <c r="J918" s="44"/>
    </row>
    <row r="919" spans="2:12" ht="23.25" hidden="1" customHeight="1" x14ac:dyDescent="0.35">
      <c r="B919" s="897" t="s">
        <v>0</v>
      </c>
      <c r="C919" s="897"/>
      <c r="D919" s="897"/>
      <c r="E919" s="897"/>
      <c r="F919" s="897"/>
      <c r="G919" s="897"/>
      <c r="H919" s="897"/>
      <c r="I919" s="897"/>
      <c r="J919" s="897"/>
    </row>
    <row r="920" spans="2:12" ht="18" hidden="1" customHeight="1" x14ac:dyDescent="0.25">
      <c r="B920" s="923" t="s">
        <v>458</v>
      </c>
      <c r="C920" s="923"/>
      <c r="D920" s="923"/>
      <c r="E920" s="923"/>
      <c r="F920" s="923"/>
      <c r="G920" s="923"/>
      <c r="H920" s="923"/>
      <c r="I920" s="923"/>
      <c r="J920" s="923"/>
    </row>
    <row r="921" spans="2:12" ht="60.75" hidden="1" customHeight="1" x14ac:dyDescent="0.25">
      <c r="B921" s="18"/>
      <c r="C921" s="20" t="s">
        <v>5</v>
      </c>
      <c r="D921" s="32" t="s">
        <v>466</v>
      </c>
      <c r="E921" s="32" t="s">
        <v>500</v>
      </c>
      <c r="F921" s="32" t="s">
        <v>501</v>
      </c>
      <c r="G921" s="20" t="s">
        <v>467</v>
      </c>
      <c r="H921" s="37" t="s">
        <v>6</v>
      </c>
      <c r="I921" s="23" t="s">
        <v>529</v>
      </c>
      <c r="J921" s="23"/>
    </row>
    <row r="922" spans="2:12" ht="16.5" hidden="1" customHeight="1" x14ac:dyDescent="0.25">
      <c r="B922" s="20"/>
      <c r="C922" s="57">
        <v>1</v>
      </c>
      <c r="D922" s="57"/>
      <c r="E922" s="57"/>
      <c r="F922" s="57"/>
      <c r="G922" s="57"/>
      <c r="H922" s="42" t="s">
        <v>7</v>
      </c>
      <c r="I922" s="41"/>
      <c r="J922" s="41"/>
    </row>
    <row r="923" spans="2:12" ht="16.5" hidden="1" customHeight="1" x14ac:dyDescent="0.25">
      <c r="B923" s="20"/>
      <c r="C923" s="20">
        <v>12</v>
      </c>
      <c r="D923" s="20"/>
      <c r="E923" s="20"/>
      <c r="F923" s="20"/>
      <c r="G923" s="20"/>
      <c r="H923" s="37" t="s">
        <v>8</v>
      </c>
      <c r="I923" s="19">
        <f>I924+I928</f>
        <v>9850800500</v>
      </c>
      <c r="J923" s="19"/>
    </row>
    <row r="924" spans="2:12" ht="16.5" hidden="1" customHeight="1" x14ac:dyDescent="0.25">
      <c r="B924" s="20"/>
      <c r="C924" s="20">
        <v>1201</v>
      </c>
      <c r="D924" s="20"/>
      <c r="E924" s="20"/>
      <c r="F924" s="20"/>
      <c r="G924" s="20"/>
      <c r="H924" s="37" t="s">
        <v>9</v>
      </c>
      <c r="I924" s="18"/>
      <c r="J924" s="18"/>
    </row>
    <row r="925" spans="2:12" ht="16.5" hidden="1" customHeight="1" x14ac:dyDescent="0.25">
      <c r="B925" s="20"/>
      <c r="C925" s="20">
        <v>120101</v>
      </c>
      <c r="D925" s="20"/>
      <c r="E925" s="20"/>
      <c r="F925" s="20"/>
      <c r="G925" s="20"/>
      <c r="H925" s="37" t="s">
        <v>10</v>
      </c>
      <c r="I925" s="18"/>
      <c r="J925" s="18"/>
    </row>
    <row r="926" spans="2:12" ht="16.5" hidden="1" customHeight="1" x14ac:dyDescent="0.25">
      <c r="B926" s="20"/>
      <c r="C926" s="20">
        <v>12010101</v>
      </c>
      <c r="D926" s="20"/>
      <c r="E926" s="20"/>
      <c r="F926" s="20"/>
      <c r="G926" s="20"/>
      <c r="H926" s="37" t="s">
        <v>11</v>
      </c>
      <c r="I926" s="18"/>
      <c r="J926" s="18"/>
    </row>
    <row r="927" spans="2:12" ht="16.5" hidden="1" customHeight="1" x14ac:dyDescent="0.25">
      <c r="B927" s="20"/>
      <c r="C927" s="20">
        <v>120102</v>
      </c>
      <c r="D927" s="20"/>
      <c r="E927" s="20"/>
      <c r="F927" s="20"/>
      <c r="G927" s="20"/>
      <c r="H927" s="37" t="s">
        <v>12</v>
      </c>
      <c r="I927" s="18"/>
      <c r="J927" s="18"/>
    </row>
    <row r="928" spans="2:12" ht="16.5" hidden="1" customHeight="1" x14ac:dyDescent="0.25">
      <c r="B928" s="20"/>
      <c r="C928" s="20">
        <v>1202</v>
      </c>
      <c r="D928" s="20"/>
      <c r="E928" s="20"/>
      <c r="F928" s="20"/>
      <c r="G928" s="20"/>
      <c r="H928" s="37" t="s">
        <v>13</v>
      </c>
      <c r="I928" s="44">
        <f t="shared" ref="I928:I929" si="125">I929</f>
        <v>9850800500</v>
      </c>
      <c r="J928" s="44"/>
    </row>
    <row r="929" spans="2:10" ht="16.5" hidden="1" customHeight="1" x14ac:dyDescent="0.25">
      <c r="B929" s="20"/>
      <c r="C929" s="20">
        <v>120204</v>
      </c>
      <c r="D929" s="20"/>
      <c r="E929" s="20"/>
      <c r="F929" s="20"/>
      <c r="G929" s="20"/>
      <c r="H929" s="37" t="s">
        <v>19</v>
      </c>
      <c r="I929" s="239">
        <f t="shared" si="125"/>
        <v>9850800500</v>
      </c>
      <c r="J929" s="239"/>
    </row>
    <row r="930" spans="2:10" ht="66" hidden="1" customHeight="1" x14ac:dyDescent="0.2">
      <c r="B930" s="20"/>
      <c r="C930" s="190">
        <v>12020452</v>
      </c>
      <c r="D930" s="190"/>
      <c r="E930" s="190"/>
      <c r="F930" s="190"/>
      <c r="G930" s="190"/>
      <c r="H930" s="48" t="s">
        <v>22</v>
      </c>
      <c r="I930" s="59">
        <v>9850800500</v>
      </c>
      <c r="J930" s="59"/>
    </row>
    <row r="931" spans="2:10" ht="16.5" hidden="1" customHeight="1" x14ac:dyDescent="0.25">
      <c r="B931" s="20"/>
      <c r="C931" s="20">
        <v>12020453</v>
      </c>
      <c r="D931" s="20"/>
      <c r="E931" s="20"/>
      <c r="F931" s="20"/>
      <c r="G931" s="20"/>
      <c r="H931" s="37" t="s">
        <v>23</v>
      </c>
      <c r="I931" s="18"/>
      <c r="J931" s="18"/>
    </row>
    <row r="932" spans="2:10" ht="16.5" hidden="1" customHeight="1" x14ac:dyDescent="0.25">
      <c r="B932" s="20"/>
      <c r="C932" s="20">
        <v>12020454</v>
      </c>
      <c r="D932" s="20"/>
      <c r="E932" s="20"/>
      <c r="F932" s="20"/>
      <c r="G932" s="20"/>
      <c r="H932" s="37" t="s">
        <v>24</v>
      </c>
      <c r="I932" s="18"/>
      <c r="J932" s="18"/>
    </row>
    <row r="933" spans="2:10" ht="16.5" hidden="1" customHeight="1" x14ac:dyDescent="0.25">
      <c r="B933" s="20"/>
      <c r="C933" s="20"/>
      <c r="D933" s="20"/>
      <c r="E933" s="20"/>
      <c r="F933" s="20"/>
      <c r="G933" s="20"/>
      <c r="H933" s="37"/>
      <c r="I933" s="18"/>
      <c r="J933" s="18"/>
    </row>
    <row r="934" spans="2:10" ht="16.5" hidden="1" customHeight="1" x14ac:dyDescent="0.25">
      <c r="B934" s="20"/>
      <c r="C934" s="20">
        <v>2</v>
      </c>
      <c r="D934" s="20"/>
      <c r="E934" s="20"/>
      <c r="F934" s="20"/>
      <c r="G934" s="20"/>
      <c r="H934" s="37" t="s">
        <v>59</v>
      </c>
      <c r="I934" s="38" t="e">
        <f>I935+I947+I952+I1006</f>
        <v>#REF!</v>
      </c>
      <c r="J934" s="38"/>
    </row>
    <row r="935" spans="2:10" ht="16.5" hidden="1" customHeight="1" x14ac:dyDescent="0.2">
      <c r="B935" s="20"/>
      <c r="C935" s="46">
        <v>21</v>
      </c>
      <c r="D935" s="46"/>
      <c r="E935" s="46"/>
      <c r="F935" s="46"/>
      <c r="G935" s="46"/>
      <c r="H935" s="47" t="s">
        <v>3</v>
      </c>
      <c r="I935" s="43" t="e">
        <f>SUM(I936:I939)</f>
        <v>#REF!</v>
      </c>
      <c r="J935" s="43"/>
    </row>
    <row r="936" spans="2:10" ht="16.5" hidden="1" customHeight="1" x14ac:dyDescent="0.2">
      <c r="B936" s="20"/>
      <c r="C936" s="190">
        <v>21010101</v>
      </c>
      <c r="D936" s="190"/>
      <c r="E936" s="190"/>
      <c r="F936" s="190"/>
      <c r="G936" s="190"/>
      <c r="H936" s="48" t="s">
        <v>60</v>
      </c>
      <c r="I936" s="39" t="e">
        <f>'SOCIAL SECTOR PERSONNEL COST'!#REF!</f>
        <v>#REF!</v>
      </c>
      <c r="J936" s="39"/>
    </row>
    <row r="937" spans="2:10" ht="33" hidden="1" customHeight="1" x14ac:dyDescent="0.2">
      <c r="B937" s="20"/>
      <c r="C937" s="190">
        <v>21010102</v>
      </c>
      <c r="D937" s="190"/>
      <c r="E937" s="190"/>
      <c r="F937" s="190"/>
      <c r="G937" s="190"/>
      <c r="H937" s="48" t="s">
        <v>61</v>
      </c>
      <c r="I937" s="59"/>
      <c r="J937" s="59"/>
    </row>
    <row r="938" spans="2:10" ht="66" hidden="1" customHeight="1" x14ac:dyDescent="0.2">
      <c r="B938" s="20"/>
      <c r="C938" s="190">
        <v>21010103</v>
      </c>
      <c r="D938" s="190"/>
      <c r="E938" s="190"/>
      <c r="F938" s="190"/>
      <c r="G938" s="190"/>
      <c r="H938" s="48" t="s">
        <v>62</v>
      </c>
      <c r="I938" s="59"/>
      <c r="J938" s="59"/>
    </row>
    <row r="939" spans="2:10" ht="49.5" hidden="1" customHeight="1" x14ac:dyDescent="0.2">
      <c r="B939" s="20"/>
      <c r="C939" s="190">
        <v>2102</v>
      </c>
      <c r="D939" s="190"/>
      <c r="E939" s="190"/>
      <c r="F939" s="190"/>
      <c r="G939" s="190"/>
      <c r="H939" s="49" t="s">
        <v>63</v>
      </c>
      <c r="I939" s="240" t="e">
        <f>SUM(I940,I943)</f>
        <v>#REF!</v>
      </c>
      <c r="J939" s="240"/>
    </row>
    <row r="940" spans="2:10" ht="16.5" hidden="1" customHeight="1" x14ac:dyDescent="0.2">
      <c r="B940" s="20"/>
      <c r="C940" s="190">
        <v>210201</v>
      </c>
      <c r="D940" s="190"/>
      <c r="E940" s="190"/>
      <c r="F940" s="190"/>
      <c r="G940" s="190"/>
      <c r="H940" s="49" t="s">
        <v>64</v>
      </c>
      <c r="I940" s="43" t="e">
        <f>SUM(I941:I942)</f>
        <v>#REF!</v>
      </c>
      <c r="J940" s="43"/>
    </row>
    <row r="941" spans="2:10" ht="33" hidden="1" customHeight="1" x14ac:dyDescent="0.2">
      <c r="B941" s="20"/>
      <c r="C941" s="190">
        <v>21020101</v>
      </c>
      <c r="D941" s="190"/>
      <c r="E941" s="190"/>
      <c r="F941" s="190"/>
      <c r="G941" s="190"/>
      <c r="H941" s="49" t="s">
        <v>65</v>
      </c>
      <c r="I941" s="241" t="e">
        <f>'SOCIAL SECTOR PERSONNEL COST'!#REF!</f>
        <v>#REF!</v>
      </c>
      <c r="J941" s="241"/>
    </row>
    <row r="942" spans="2:10" ht="33" hidden="1" customHeight="1" x14ac:dyDescent="0.2">
      <c r="B942" s="20"/>
      <c r="C942" s="190">
        <v>21020103</v>
      </c>
      <c r="D942" s="190"/>
      <c r="E942" s="190"/>
      <c r="F942" s="190"/>
      <c r="G942" s="190"/>
      <c r="H942" s="48" t="s">
        <v>474</v>
      </c>
      <c r="I942" s="39" t="e">
        <f>'SOCIAL SECTOR PERSONNEL COST'!#REF!</f>
        <v>#REF!</v>
      </c>
      <c r="J942" s="39"/>
    </row>
    <row r="943" spans="2:10" ht="33" hidden="1" customHeight="1" x14ac:dyDescent="0.2">
      <c r="B943" s="20"/>
      <c r="C943" s="190">
        <v>210202</v>
      </c>
      <c r="D943" s="190"/>
      <c r="E943" s="190"/>
      <c r="F943" s="190"/>
      <c r="G943" s="190"/>
      <c r="H943" s="48" t="s">
        <v>67</v>
      </c>
      <c r="I943" s="59">
        <f>SUM(I944:I946)</f>
        <v>0</v>
      </c>
      <c r="J943" s="59"/>
    </row>
    <row r="944" spans="2:10" ht="33" hidden="1" customHeight="1" x14ac:dyDescent="0.2">
      <c r="B944" s="20"/>
      <c r="C944" s="190">
        <v>21020201</v>
      </c>
      <c r="D944" s="190"/>
      <c r="E944" s="190"/>
      <c r="F944" s="190"/>
      <c r="G944" s="190"/>
      <c r="H944" s="48" t="s">
        <v>68</v>
      </c>
      <c r="I944" s="59"/>
      <c r="J944" s="59"/>
    </row>
    <row r="945" spans="2:10" ht="33" hidden="1" customHeight="1" x14ac:dyDescent="0.2">
      <c r="B945" s="20"/>
      <c r="C945" s="190">
        <v>21020202</v>
      </c>
      <c r="D945" s="190"/>
      <c r="E945" s="190"/>
      <c r="F945" s="190"/>
      <c r="G945" s="190"/>
      <c r="H945" s="48" t="s">
        <v>69</v>
      </c>
      <c r="I945" s="59"/>
      <c r="J945" s="59"/>
    </row>
    <row r="946" spans="2:10" ht="33" hidden="1" customHeight="1" x14ac:dyDescent="0.2">
      <c r="B946" s="20"/>
      <c r="C946" s="190">
        <v>21020205</v>
      </c>
      <c r="D946" s="190"/>
      <c r="E946" s="190"/>
      <c r="F946" s="190"/>
      <c r="G946" s="190"/>
      <c r="H946" s="48" t="s">
        <v>70</v>
      </c>
      <c r="I946" s="59"/>
      <c r="J946" s="59"/>
    </row>
    <row r="947" spans="2:10" ht="49.5" hidden="1" customHeight="1" x14ac:dyDescent="0.2">
      <c r="B947" s="20"/>
      <c r="C947" s="190">
        <v>2201</v>
      </c>
      <c r="D947" s="190"/>
      <c r="E947" s="190"/>
      <c r="F947" s="190"/>
      <c r="G947" s="190"/>
      <c r="H947" s="48" t="s">
        <v>71</v>
      </c>
      <c r="I947" s="60">
        <f>SUM(I949:I951)</f>
        <v>0</v>
      </c>
      <c r="J947" s="60"/>
    </row>
    <row r="948" spans="2:10" ht="33" hidden="1" customHeight="1" x14ac:dyDescent="0.2">
      <c r="B948" s="20"/>
      <c r="C948" s="190">
        <v>220101</v>
      </c>
      <c r="D948" s="190"/>
      <c r="E948" s="190"/>
      <c r="F948" s="190"/>
      <c r="G948" s="190"/>
      <c r="H948" s="48" t="s">
        <v>72</v>
      </c>
      <c r="I948" s="59"/>
      <c r="J948" s="59"/>
    </row>
    <row r="949" spans="2:10" ht="16.5" hidden="1" customHeight="1" x14ac:dyDescent="0.2">
      <c r="B949" s="20"/>
      <c r="C949" s="190">
        <v>22010101</v>
      </c>
      <c r="D949" s="190"/>
      <c r="E949" s="190"/>
      <c r="F949" s="190"/>
      <c r="G949" s="190"/>
      <c r="H949" s="48" t="s">
        <v>73</v>
      </c>
      <c r="I949" s="59"/>
      <c r="J949" s="59"/>
    </row>
    <row r="950" spans="2:10" ht="16.5" hidden="1" customHeight="1" x14ac:dyDescent="0.2">
      <c r="B950" s="20"/>
      <c r="C950" s="190">
        <v>22010102</v>
      </c>
      <c r="D950" s="190"/>
      <c r="E950" s="190"/>
      <c r="F950" s="190"/>
      <c r="G950" s="190"/>
      <c r="H950" s="48" t="s">
        <v>74</v>
      </c>
      <c r="I950" s="59"/>
      <c r="J950" s="59"/>
    </row>
    <row r="951" spans="2:10" ht="33" hidden="1" customHeight="1" x14ac:dyDescent="0.2">
      <c r="B951" s="20"/>
      <c r="C951" s="190">
        <v>22010103</v>
      </c>
      <c r="D951" s="190"/>
      <c r="E951" s="190"/>
      <c r="F951" s="190"/>
      <c r="G951" s="190"/>
      <c r="H951" s="48" t="s">
        <v>75</v>
      </c>
      <c r="I951" s="59"/>
      <c r="J951" s="59"/>
    </row>
    <row r="952" spans="2:10" ht="33" hidden="1" customHeight="1" x14ac:dyDescent="0.2">
      <c r="B952" s="20"/>
      <c r="C952" s="46">
        <v>2202</v>
      </c>
      <c r="D952" s="50">
        <v>70942</v>
      </c>
      <c r="E952" s="46">
        <v>500000201</v>
      </c>
      <c r="F952" s="50" t="s">
        <v>502</v>
      </c>
      <c r="G952" s="46">
        <v>50610700</v>
      </c>
      <c r="H952" s="51" t="s">
        <v>4</v>
      </c>
      <c r="I952" s="31">
        <f>SUM(I953,I956,I962,I969,I976,I978,I981,I983,I986,I989)</f>
        <v>35000000</v>
      </c>
      <c r="J952" s="31"/>
    </row>
    <row r="953" spans="2:10" ht="49.5" hidden="1" customHeight="1" x14ac:dyDescent="0.2">
      <c r="B953" s="20"/>
      <c r="C953" s="46">
        <v>220201</v>
      </c>
      <c r="D953" s="46"/>
      <c r="E953" s="46"/>
      <c r="F953" s="46"/>
      <c r="G953" s="46"/>
      <c r="H953" s="51" t="s">
        <v>76</v>
      </c>
      <c r="I953" s="31">
        <f>SUM(I954:I955)</f>
        <v>0</v>
      </c>
      <c r="J953" s="31"/>
    </row>
    <row r="954" spans="2:10" ht="33" hidden="1" customHeight="1" x14ac:dyDescent="0.2">
      <c r="B954" s="20"/>
      <c r="C954" s="64">
        <v>22020101</v>
      </c>
      <c r="D954" s="64"/>
      <c r="E954" s="64"/>
      <c r="F954" s="64"/>
      <c r="G954" s="64"/>
      <c r="H954" s="80" t="s">
        <v>77</v>
      </c>
      <c r="I954" s="39"/>
      <c r="J954" s="39"/>
    </row>
    <row r="955" spans="2:10" ht="49.5" hidden="1" customHeight="1" x14ac:dyDescent="0.2">
      <c r="B955" s="20"/>
      <c r="C955" s="64">
        <v>22020102</v>
      </c>
      <c r="D955" s="64"/>
      <c r="E955" s="64"/>
      <c r="F955" s="64"/>
      <c r="G955" s="64"/>
      <c r="H955" s="80" t="s">
        <v>78</v>
      </c>
      <c r="I955" s="39"/>
      <c r="J955" s="39"/>
    </row>
    <row r="956" spans="2:10" ht="33" hidden="1" customHeight="1" x14ac:dyDescent="0.2">
      <c r="B956" s="20"/>
      <c r="C956" s="65">
        <v>220202</v>
      </c>
      <c r="D956" s="84">
        <v>70942</v>
      </c>
      <c r="E956" s="69">
        <v>500000201</v>
      </c>
      <c r="F956" s="84" t="s">
        <v>502</v>
      </c>
      <c r="G956" s="69">
        <v>50610700</v>
      </c>
      <c r="H956" s="85" t="s">
        <v>81</v>
      </c>
      <c r="I956" s="31">
        <f>SUM(I957:I961)</f>
        <v>4000000</v>
      </c>
      <c r="J956" s="31"/>
    </row>
    <row r="957" spans="2:10" ht="33" hidden="1" customHeight="1" x14ac:dyDescent="0.2">
      <c r="B957" s="20"/>
      <c r="C957" s="64">
        <v>22020201</v>
      </c>
      <c r="D957" s="84">
        <v>70942</v>
      </c>
      <c r="E957" s="69">
        <v>500000201</v>
      </c>
      <c r="F957" s="84" t="s">
        <v>502</v>
      </c>
      <c r="G957" s="69">
        <v>50610700</v>
      </c>
      <c r="H957" s="80" t="s">
        <v>82</v>
      </c>
      <c r="I957" s="39">
        <v>1000000</v>
      </c>
      <c r="J957" s="39"/>
    </row>
    <row r="958" spans="2:10" ht="33" hidden="1" customHeight="1" x14ac:dyDescent="0.2">
      <c r="B958" s="20"/>
      <c r="C958" s="64">
        <v>22020202</v>
      </c>
      <c r="D958" s="84">
        <v>70942</v>
      </c>
      <c r="E958" s="69">
        <v>500000201</v>
      </c>
      <c r="F958" s="84" t="s">
        <v>502</v>
      </c>
      <c r="G958" s="69">
        <v>50610700</v>
      </c>
      <c r="H958" s="80" t="s">
        <v>83</v>
      </c>
      <c r="I958" s="39">
        <v>1000000</v>
      </c>
      <c r="J958" s="39"/>
    </row>
    <row r="959" spans="2:10" ht="49.5" hidden="1" customHeight="1" x14ac:dyDescent="0.2">
      <c r="B959" s="20"/>
      <c r="C959" s="64">
        <v>22020203</v>
      </c>
      <c r="D959" s="84">
        <v>70942</v>
      </c>
      <c r="E959" s="69">
        <v>500000201</v>
      </c>
      <c r="F959" s="84" t="s">
        <v>502</v>
      </c>
      <c r="G959" s="69">
        <v>50610700</v>
      </c>
      <c r="H959" s="80" t="s">
        <v>84</v>
      </c>
      <c r="I959" s="39">
        <v>1000000</v>
      </c>
      <c r="J959" s="39"/>
    </row>
    <row r="960" spans="2:10" ht="66" hidden="1" customHeight="1" x14ac:dyDescent="0.2">
      <c r="B960" s="20"/>
      <c r="C960" s="64">
        <v>22020204</v>
      </c>
      <c r="D960" s="84">
        <v>70942</v>
      </c>
      <c r="E960" s="69">
        <v>500000201</v>
      </c>
      <c r="F960" s="84" t="s">
        <v>502</v>
      </c>
      <c r="G960" s="69">
        <v>50610700</v>
      </c>
      <c r="H960" s="80" t="s">
        <v>85</v>
      </c>
      <c r="I960" s="39">
        <v>500000</v>
      </c>
      <c r="J960" s="39"/>
    </row>
    <row r="961" spans="2:10" ht="33" hidden="1" customHeight="1" x14ac:dyDescent="0.2">
      <c r="B961" s="20"/>
      <c r="C961" s="64">
        <v>22020206</v>
      </c>
      <c r="D961" s="84">
        <v>70942</v>
      </c>
      <c r="E961" s="69">
        <v>500000201</v>
      </c>
      <c r="F961" s="84" t="s">
        <v>502</v>
      </c>
      <c r="G961" s="69">
        <v>50610700</v>
      </c>
      <c r="H961" s="80" t="s">
        <v>87</v>
      </c>
      <c r="I961" s="39">
        <v>500000</v>
      </c>
      <c r="J961" s="39"/>
    </row>
    <row r="962" spans="2:10" ht="49.5" hidden="1" customHeight="1" x14ac:dyDescent="0.2">
      <c r="B962" s="20"/>
      <c r="C962" s="46">
        <v>220203</v>
      </c>
      <c r="D962" s="84">
        <v>70942</v>
      </c>
      <c r="E962" s="69">
        <v>500000201</v>
      </c>
      <c r="F962" s="84" t="s">
        <v>502</v>
      </c>
      <c r="G962" s="69">
        <v>50610700</v>
      </c>
      <c r="H962" s="51" t="s">
        <v>89</v>
      </c>
      <c r="I962" s="31">
        <f>SUM(I963:I968)</f>
        <v>5000000</v>
      </c>
      <c r="J962" s="31"/>
    </row>
    <row r="963" spans="2:10" ht="66" hidden="1" customHeight="1" x14ac:dyDescent="0.2">
      <c r="B963" s="20"/>
      <c r="C963" s="64">
        <v>22020301</v>
      </c>
      <c r="D963" s="84">
        <v>70942</v>
      </c>
      <c r="E963" s="69">
        <v>500000201</v>
      </c>
      <c r="F963" s="84" t="s">
        <v>502</v>
      </c>
      <c r="G963" s="69">
        <v>50610700</v>
      </c>
      <c r="H963" s="80" t="s">
        <v>90</v>
      </c>
      <c r="I963" s="39">
        <v>2000000</v>
      </c>
      <c r="J963" s="39"/>
    </row>
    <row r="964" spans="2:10" ht="16.5" hidden="1" customHeight="1" x14ac:dyDescent="0.2">
      <c r="B964" s="20"/>
      <c r="C964" s="64">
        <v>22020303</v>
      </c>
      <c r="D964" s="84">
        <v>70942</v>
      </c>
      <c r="E964" s="69">
        <v>500000201</v>
      </c>
      <c r="F964" s="84" t="s">
        <v>502</v>
      </c>
      <c r="G964" s="69">
        <v>50610700</v>
      </c>
      <c r="H964" s="80" t="s">
        <v>92</v>
      </c>
      <c r="I964" s="39">
        <v>200000</v>
      </c>
      <c r="J964" s="39"/>
    </row>
    <row r="965" spans="2:10" ht="33" hidden="1" customHeight="1" x14ac:dyDescent="0.2">
      <c r="B965" s="20"/>
      <c r="C965" s="64">
        <v>22020304</v>
      </c>
      <c r="D965" s="84">
        <v>70942</v>
      </c>
      <c r="E965" s="69">
        <v>500000201</v>
      </c>
      <c r="F965" s="84" t="s">
        <v>502</v>
      </c>
      <c r="G965" s="69">
        <v>50610700</v>
      </c>
      <c r="H965" s="80" t="s">
        <v>93</v>
      </c>
      <c r="I965" s="39">
        <v>300000</v>
      </c>
      <c r="J965" s="39"/>
    </row>
    <row r="966" spans="2:10" ht="49.5" hidden="1" customHeight="1" x14ac:dyDescent="0.2">
      <c r="B966" s="20"/>
      <c r="C966" s="64">
        <v>22020305</v>
      </c>
      <c r="D966" s="84">
        <v>70942</v>
      </c>
      <c r="E966" s="69">
        <v>500000201</v>
      </c>
      <c r="F966" s="84" t="s">
        <v>502</v>
      </c>
      <c r="G966" s="69">
        <v>50610700</v>
      </c>
      <c r="H966" s="80" t="s">
        <v>94</v>
      </c>
      <c r="I966" s="39">
        <v>1500000</v>
      </c>
      <c r="J966" s="39"/>
    </row>
    <row r="967" spans="2:10" ht="49.5" hidden="1" customHeight="1" x14ac:dyDescent="0.2">
      <c r="B967" s="20"/>
      <c r="C967" s="64">
        <v>22020307</v>
      </c>
      <c r="D967" s="84">
        <v>70942</v>
      </c>
      <c r="E967" s="69">
        <v>500000201</v>
      </c>
      <c r="F967" s="84" t="s">
        <v>502</v>
      </c>
      <c r="G967" s="69">
        <v>50610700</v>
      </c>
      <c r="H967" s="80" t="s">
        <v>96</v>
      </c>
      <c r="I967" s="39">
        <v>500000</v>
      </c>
      <c r="J967" s="39"/>
    </row>
    <row r="968" spans="2:10" ht="32.25" hidden="1" customHeight="1" x14ac:dyDescent="0.2">
      <c r="B968" s="20"/>
      <c r="C968" s="64">
        <v>22020310</v>
      </c>
      <c r="D968" s="84">
        <v>70942</v>
      </c>
      <c r="E968" s="64"/>
      <c r="F968" s="84" t="s">
        <v>502</v>
      </c>
      <c r="G968" s="69">
        <v>50610700</v>
      </c>
      <c r="H968" s="80" t="s">
        <v>99</v>
      </c>
      <c r="I968" s="39">
        <v>500000</v>
      </c>
      <c r="J968" s="39"/>
    </row>
    <row r="969" spans="2:10" ht="49.5" hidden="1" customHeight="1" x14ac:dyDescent="0.2">
      <c r="B969" s="20"/>
      <c r="C969" s="46">
        <v>220204</v>
      </c>
      <c r="D969" s="190">
        <v>70942</v>
      </c>
      <c r="E969" s="190">
        <v>500000202</v>
      </c>
      <c r="F969" s="52" t="s">
        <v>502</v>
      </c>
      <c r="G969" s="190">
        <v>50610700</v>
      </c>
      <c r="H969" s="51" t="s">
        <v>101</v>
      </c>
      <c r="I969" s="31">
        <f>SUM(I970:I975)</f>
        <v>8000000</v>
      </c>
      <c r="J969" s="31"/>
    </row>
    <row r="970" spans="2:10" ht="36" hidden="1" customHeight="1" x14ac:dyDescent="0.2">
      <c r="B970" s="20"/>
      <c r="C970" s="64">
        <v>22020401</v>
      </c>
      <c r="D970" s="190">
        <v>70942</v>
      </c>
      <c r="E970" s="190">
        <v>500000202</v>
      </c>
      <c r="F970" s="52" t="s">
        <v>502</v>
      </c>
      <c r="G970" s="190">
        <v>50610700</v>
      </c>
      <c r="H970" s="80" t="s">
        <v>102</v>
      </c>
      <c r="I970" s="39">
        <v>1000000</v>
      </c>
      <c r="J970" s="39"/>
    </row>
    <row r="971" spans="2:10" ht="49.5" hidden="1" customHeight="1" x14ac:dyDescent="0.2">
      <c r="B971" s="20"/>
      <c r="C971" s="64">
        <v>22020402</v>
      </c>
      <c r="D971" s="190">
        <v>70942</v>
      </c>
      <c r="E971" s="190">
        <v>500000202</v>
      </c>
      <c r="F971" s="52" t="s">
        <v>502</v>
      </c>
      <c r="G971" s="190">
        <v>50610700</v>
      </c>
      <c r="H971" s="80" t="s">
        <v>103</v>
      </c>
      <c r="I971" s="39">
        <v>1000000</v>
      </c>
      <c r="J971" s="39"/>
    </row>
    <row r="972" spans="2:10" ht="82.5" hidden="1" customHeight="1" x14ac:dyDescent="0.2">
      <c r="B972" s="20"/>
      <c r="C972" s="64">
        <v>22020403</v>
      </c>
      <c r="D972" s="190">
        <v>70942</v>
      </c>
      <c r="E972" s="190">
        <v>500000202</v>
      </c>
      <c r="F972" s="52" t="s">
        <v>502</v>
      </c>
      <c r="G972" s="190">
        <v>50610700</v>
      </c>
      <c r="H972" s="80" t="s">
        <v>104</v>
      </c>
      <c r="I972" s="39">
        <v>1000000</v>
      </c>
      <c r="J972" s="39"/>
    </row>
    <row r="973" spans="2:10" ht="49.5" hidden="1" customHeight="1" x14ac:dyDescent="0.2">
      <c r="B973" s="20"/>
      <c r="C973" s="64">
        <v>22020404</v>
      </c>
      <c r="D973" s="190">
        <v>70942</v>
      </c>
      <c r="E973" s="190">
        <v>500000202</v>
      </c>
      <c r="F973" s="52" t="s">
        <v>502</v>
      </c>
      <c r="G973" s="190">
        <v>50610700</v>
      </c>
      <c r="H973" s="80" t="s">
        <v>105</v>
      </c>
      <c r="I973" s="39">
        <v>1000000</v>
      </c>
      <c r="J973" s="39"/>
    </row>
    <row r="974" spans="2:10" ht="66" hidden="1" customHeight="1" x14ac:dyDescent="0.2">
      <c r="B974" s="20"/>
      <c r="C974" s="64">
        <v>22020405</v>
      </c>
      <c r="D974" s="190">
        <v>70942</v>
      </c>
      <c r="E974" s="190">
        <v>500000202</v>
      </c>
      <c r="F974" s="52" t="s">
        <v>502</v>
      </c>
      <c r="G974" s="190">
        <v>50610700</v>
      </c>
      <c r="H974" s="80" t="s">
        <v>106</v>
      </c>
      <c r="I974" s="39">
        <v>3000000</v>
      </c>
      <c r="J974" s="39"/>
    </row>
    <row r="975" spans="2:10" ht="16.5" hidden="1" customHeight="1" x14ac:dyDescent="0.2">
      <c r="B975" s="20"/>
      <c r="C975" s="64">
        <v>22020406</v>
      </c>
      <c r="D975" s="64"/>
      <c r="E975" s="64"/>
      <c r="F975" s="64"/>
      <c r="G975" s="64"/>
      <c r="H975" s="83" t="s">
        <v>107</v>
      </c>
      <c r="I975" s="45">
        <v>1000000</v>
      </c>
      <c r="J975" s="45"/>
    </row>
    <row r="976" spans="2:10" ht="33" hidden="1" customHeight="1" x14ac:dyDescent="0.2">
      <c r="B976" s="20"/>
      <c r="C976" s="46">
        <v>220205</v>
      </c>
      <c r="D976" s="190"/>
      <c r="E976" s="190"/>
      <c r="F976" s="190"/>
      <c r="G976" s="190"/>
      <c r="H976" s="51" t="s">
        <v>113</v>
      </c>
      <c r="I976" s="31">
        <f>SUM(I977:I977)</f>
        <v>0</v>
      </c>
      <c r="J976" s="31"/>
    </row>
    <row r="977" spans="2:10" ht="16.5" hidden="1" customHeight="1" x14ac:dyDescent="0.2">
      <c r="B977" s="20"/>
      <c r="C977" s="64">
        <v>22020501</v>
      </c>
      <c r="D977" s="64"/>
      <c r="E977" s="64"/>
      <c r="F977" s="64"/>
      <c r="G977" s="64"/>
      <c r="H977" s="80" t="s">
        <v>114</v>
      </c>
      <c r="I977" s="39"/>
      <c r="J977" s="39"/>
    </row>
    <row r="978" spans="2:10" ht="49.5" hidden="1" customHeight="1" x14ac:dyDescent="0.2">
      <c r="B978" s="20"/>
      <c r="C978" s="46">
        <v>220206</v>
      </c>
      <c r="D978" s="190">
        <v>70942</v>
      </c>
      <c r="E978" s="190">
        <v>500000201</v>
      </c>
      <c r="F978" s="52" t="s">
        <v>502</v>
      </c>
      <c r="G978" s="190">
        <v>50610700</v>
      </c>
      <c r="H978" s="51" t="s">
        <v>116</v>
      </c>
      <c r="I978" s="31">
        <f>SUM(I979:I980)</f>
        <v>3500000</v>
      </c>
      <c r="J978" s="31"/>
    </row>
    <row r="979" spans="2:10" ht="33" hidden="1" customHeight="1" x14ac:dyDescent="0.2">
      <c r="B979" s="20"/>
      <c r="C979" s="64">
        <v>22020601</v>
      </c>
      <c r="D979" s="190">
        <v>70942</v>
      </c>
      <c r="E979" s="190">
        <v>500000201</v>
      </c>
      <c r="F979" s="52" t="s">
        <v>502</v>
      </c>
      <c r="G979" s="190">
        <v>50610700</v>
      </c>
      <c r="H979" s="80" t="s">
        <v>117</v>
      </c>
      <c r="I979" s="39">
        <v>1500000</v>
      </c>
      <c r="J979" s="39"/>
    </row>
    <row r="980" spans="2:10" ht="33" hidden="1" customHeight="1" x14ac:dyDescent="0.2">
      <c r="B980" s="20"/>
      <c r="C980" s="64">
        <v>22020603</v>
      </c>
      <c r="D980" s="190">
        <v>70942</v>
      </c>
      <c r="E980" s="190">
        <v>500000201</v>
      </c>
      <c r="F980" s="52" t="s">
        <v>502</v>
      </c>
      <c r="G980" s="190">
        <v>50610700</v>
      </c>
      <c r="H980" s="80" t="s">
        <v>119</v>
      </c>
      <c r="I980" s="39">
        <v>2000000</v>
      </c>
      <c r="J980" s="39"/>
    </row>
    <row r="981" spans="2:10" ht="66" hidden="1" customHeight="1" x14ac:dyDescent="0.2">
      <c r="B981" s="20"/>
      <c r="C981" s="46">
        <v>220207</v>
      </c>
      <c r="D981" s="190"/>
      <c r="E981" s="190"/>
      <c r="F981" s="190"/>
      <c r="G981" s="190"/>
      <c r="H981" s="51" t="s">
        <v>122</v>
      </c>
      <c r="I981" s="31">
        <f>SUM(I982:I982)</f>
        <v>0</v>
      </c>
      <c r="J981" s="31"/>
    </row>
    <row r="982" spans="2:10" ht="33" hidden="1" customHeight="1" x14ac:dyDescent="0.2">
      <c r="B982" s="20"/>
      <c r="C982" s="64">
        <v>22020701</v>
      </c>
      <c r="D982" s="64"/>
      <c r="E982" s="64"/>
      <c r="F982" s="64"/>
      <c r="G982" s="64"/>
      <c r="H982" s="80" t="s">
        <v>123</v>
      </c>
      <c r="I982" s="39"/>
      <c r="J982" s="39"/>
    </row>
    <row r="983" spans="2:10" ht="49.5" hidden="1" customHeight="1" x14ac:dyDescent="0.2">
      <c r="B983" s="20"/>
      <c r="C983" s="46">
        <v>220208</v>
      </c>
      <c r="D983" s="190">
        <v>70942</v>
      </c>
      <c r="E983" s="190">
        <v>500000201</v>
      </c>
      <c r="F983" s="52" t="s">
        <v>502</v>
      </c>
      <c r="G983" s="190">
        <v>50610700</v>
      </c>
      <c r="H983" s="51" t="s">
        <v>129</v>
      </c>
      <c r="I983" s="31">
        <f>SUM(I984:I985)</f>
        <v>7000000</v>
      </c>
      <c r="J983" s="31"/>
    </row>
    <row r="984" spans="2:10" ht="33" hidden="1" customHeight="1" x14ac:dyDescent="0.2">
      <c r="B984" s="20"/>
      <c r="C984" s="64">
        <v>22020801</v>
      </c>
      <c r="D984" s="190">
        <v>70942</v>
      </c>
      <c r="E984" s="190">
        <v>500000201</v>
      </c>
      <c r="F984" s="52" t="s">
        <v>502</v>
      </c>
      <c r="G984" s="190">
        <v>50610700</v>
      </c>
      <c r="H984" s="80" t="s">
        <v>130</v>
      </c>
      <c r="I984" s="39">
        <v>3000000</v>
      </c>
      <c r="J984" s="39"/>
    </row>
    <row r="985" spans="2:10" ht="49.5" hidden="1" customHeight="1" x14ac:dyDescent="0.2">
      <c r="B985" s="20"/>
      <c r="C985" s="64">
        <v>22020803</v>
      </c>
      <c r="D985" s="190">
        <v>70942</v>
      </c>
      <c r="E985" s="190">
        <v>500000201</v>
      </c>
      <c r="F985" s="52" t="s">
        <v>502</v>
      </c>
      <c r="G985" s="190">
        <v>50610700</v>
      </c>
      <c r="H985" s="80" t="s">
        <v>132</v>
      </c>
      <c r="I985" s="39">
        <v>4000000</v>
      </c>
      <c r="J985" s="39"/>
    </row>
    <row r="986" spans="2:10" ht="49.5" hidden="1" customHeight="1" x14ac:dyDescent="0.2">
      <c r="B986" s="20"/>
      <c r="C986" s="46">
        <v>220209</v>
      </c>
      <c r="D986" s="190">
        <v>70942</v>
      </c>
      <c r="E986" s="190">
        <v>500000201</v>
      </c>
      <c r="F986" s="52" t="s">
        <v>502</v>
      </c>
      <c r="G986" s="190">
        <v>50610700</v>
      </c>
      <c r="H986" s="51" t="s">
        <v>134</v>
      </c>
      <c r="I986" s="31">
        <f>SUM(I987:I988)</f>
        <v>3000000</v>
      </c>
      <c r="J986" s="31"/>
    </row>
    <row r="987" spans="2:10" ht="49.5" hidden="1" customHeight="1" x14ac:dyDescent="0.2">
      <c r="B987" s="20"/>
      <c r="C987" s="64">
        <v>22020901</v>
      </c>
      <c r="D987" s="190">
        <v>70942</v>
      </c>
      <c r="E987" s="190">
        <v>500000201</v>
      </c>
      <c r="F987" s="52" t="s">
        <v>502</v>
      </c>
      <c r="G987" s="190">
        <v>50610700</v>
      </c>
      <c r="H987" s="80" t="s">
        <v>135</v>
      </c>
      <c r="I987" s="39">
        <v>1500000</v>
      </c>
      <c r="J987" s="39"/>
    </row>
    <row r="988" spans="2:10" ht="33" hidden="1" customHeight="1" x14ac:dyDescent="0.2">
      <c r="B988" s="20"/>
      <c r="C988" s="64">
        <v>22020902</v>
      </c>
      <c r="D988" s="190">
        <v>70942</v>
      </c>
      <c r="E988" s="190">
        <v>500000201</v>
      </c>
      <c r="F988" s="52" t="s">
        <v>502</v>
      </c>
      <c r="G988" s="190">
        <v>50610700</v>
      </c>
      <c r="H988" s="80" t="s">
        <v>136</v>
      </c>
      <c r="I988" s="39">
        <v>1500000</v>
      </c>
      <c r="J988" s="39"/>
    </row>
    <row r="989" spans="2:10" ht="49.5" hidden="1" customHeight="1" x14ac:dyDescent="0.2">
      <c r="B989" s="20"/>
      <c r="C989" s="46">
        <v>220210</v>
      </c>
      <c r="D989" s="190">
        <v>70942</v>
      </c>
      <c r="E989" s="190">
        <v>500000201</v>
      </c>
      <c r="F989" s="52" t="s">
        <v>518</v>
      </c>
      <c r="G989" s="190">
        <v>50610700</v>
      </c>
      <c r="H989" s="51" t="s">
        <v>137</v>
      </c>
      <c r="I989" s="31">
        <f>SUM(I990:I993)</f>
        <v>4500000</v>
      </c>
      <c r="J989" s="31"/>
    </row>
    <row r="990" spans="2:10" ht="33" hidden="1" customHeight="1" x14ac:dyDescent="0.2">
      <c r="B990" s="20"/>
      <c r="C990" s="64">
        <v>22021001</v>
      </c>
      <c r="D990" s="190">
        <v>70942</v>
      </c>
      <c r="E990" s="190">
        <v>500000201</v>
      </c>
      <c r="F990" s="52" t="s">
        <v>502</v>
      </c>
      <c r="G990" s="190">
        <v>50610700</v>
      </c>
      <c r="H990" s="80" t="s">
        <v>138</v>
      </c>
      <c r="I990" s="39">
        <v>500000</v>
      </c>
      <c r="J990" s="39"/>
    </row>
    <row r="991" spans="2:10" ht="49.5" hidden="1" customHeight="1" x14ac:dyDescent="0.2">
      <c r="B991" s="20"/>
      <c r="C991" s="64">
        <v>22021003</v>
      </c>
      <c r="D991" s="190">
        <v>70942</v>
      </c>
      <c r="E991" s="190">
        <v>500000201</v>
      </c>
      <c r="F991" s="52" t="s">
        <v>502</v>
      </c>
      <c r="G991" s="190">
        <v>50610700</v>
      </c>
      <c r="H991" s="80" t="s">
        <v>140</v>
      </c>
      <c r="I991" s="39">
        <v>1000000</v>
      </c>
      <c r="J991" s="39"/>
    </row>
    <row r="992" spans="2:10" ht="49.5" hidden="1" customHeight="1" x14ac:dyDescent="0.2">
      <c r="B992" s="20"/>
      <c r="C992" s="64">
        <v>22021006</v>
      </c>
      <c r="D992" s="190">
        <v>70942</v>
      </c>
      <c r="E992" s="190">
        <v>500000201</v>
      </c>
      <c r="F992" s="52" t="s">
        <v>502</v>
      </c>
      <c r="G992" s="190">
        <v>50610700</v>
      </c>
      <c r="H992" s="80" t="s">
        <v>142</v>
      </c>
      <c r="I992" s="39">
        <v>1000000</v>
      </c>
      <c r="J992" s="39"/>
    </row>
    <row r="993" spans="2:10" ht="66" hidden="1" customHeight="1" x14ac:dyDescent="0.2">
      <c r="B993" s="20"/>
      <c r="C993" s="64">
        <v>22021008</v>
      </c>
      <c r="D993" s="190">
        <v>70942</v>
      </c>
      <c r="E993" s="190">
        <v>500000201</v>
      </c>
      <c r="F993" s="52" t="s">
        <v>502</v>
      </c>
      <c r="G993" s="190">
        <v>50610700</v>
      </c>
      <c r="H993" s="80" t="s">
        <v>144</v>
      </c>
      <c r="I993" s="39">
        <v>2000000</v>
      </c>
      <c r="J993" s="39"/>
    </row>
    <row r="994" spans="2:10" ht="16.5" hidden="1" customHeight="1" x14ac:dyDescent="0.2">
      <c r="B994" s="20"/>
      <c r="C994" s="86"/>
      <c r="D994" s="86"/>
      <c r="E994" s="86"/>
      <c r="F994" s="86"/>
      <c r="G994" s="86"/>
      <c r="H994" s="87"/>
      <c r="I994" s="242"/>
      <c r="J994" s="242"/>
    </row>
    <row r="995" spans="2:10" ht="15" hidden="1" customHeight="1" x14ac:dyDescent="0.2">
      <c r="B995" s="20"/>
      <c r="C995" s="947"/>
      <c r="D995" s="947"/>
      <c r="E995" s="947"/>
      <c r="F995" s="947"/>
      <c r="G995" s="947"/>
      <c r="H995" s="947"/>
      <c r="I995" s="947"/>
      <c r="J995" s="947"/>
    </row>
    <row r="996" spans="2:10" ht="33" hidden="1" customHeight="1" x14ac:dyDescent="0.2">
      <c r="B996" s="20"/>
      <c r="C996" s="62">
        <v>23</v>
      </c>
      <c r="D996" s="86"/>
      <c r="E996" s="86"/>
      <c r="F996" s="86"/>
      <c r="G996" s="86"/>
      <c r="H996" s="55" t="s">
        <v>154</v>
      </c>
      <c r="I996" s="60">
        <f>SUM(I997,I1000)</f>
        <v>460000000</v>
      </c>
      <c r="J996" s="60"/>
    </row>
    <row r="997" spans="2:10" ht="33" hidden="1" customHeight="1" x14ac:dyDescent="0.2">
      <c r="B997" s="20"/>
      <c r="C997" s="62">
        <v>2301</v>
      </c>
      <c r="D997" s="86"/>
      <c r="E997" s="86"/>
      <c r="F997" s="86"/>
      <c r="G997" s="86"/>
      <c r="H997" s="55" t="s">
        <v>155</v>
      </c>
      <c r="I997" s="60">
        <f>SUM(I999:I999)</f>
        <v>160000000</v>
      </c>
      <c r="J997" s="60"/>
    </row>
    <row r="998" spans="2:10" ht="49.5" hidden="1" customHeight="1" x14ac:dyDescent="0.2">
      <c r="B998" s="20"/>
      <c r="C998" s="62">
        <v>230101</v>
      </c>
      <c r="D998" s="86"/>
      <c r="E998" s="86"/>
      <c r="F998" s="86"/>
      <c r="G998" s="86"/>
      <c r="H998" s="55" t="s">
        <v>156</v>
      </c>
      <c r="I998" s="60"/>
      <c r="J998" s="60"/>
    </row>
    <row r="999" spans="2:10" ht="49.5" hidden="1" customHeight="1" x14ac:dyDescent="0.2">
      <c r="B999" s="20"/>
      <c r="C999" s="64">
        <v>23010105</v>
      </c>
      <c r="D999" s="65">
        <v>70942</v>
      </c>
      <c r="E999" s="65">
        <v>500000201</v>
      </c>
      <c r="F999" s="66" t="s">
        <v>502</v>
      </c>
      <c r="G999" s="65">
        <v>50610700</v>
      </c>
      <c r="H999" s="80" t="s">
        <v>157</v>
      </c>
      <c r="I999" s="243">
        <v>160000000</v>
      </c>
      <c r="J999" s="243"/>
    </row>
    <row r="1000" spans="2:10" ht="49.5" hidden="1" customHeight="1" x14ac:dyDescent="0.2">
      <c r="B1000" s="20"/>
      <c r="C1000" s="62">
        <v>2302</v>
      </c>
      <c r="D1000" s="86"/>
      <c r="E1000" s="86"/>
      <c r="F1000" s="86"/>
      <c r="G1000" s="86"/>
      <c r="H1000" s="88" t="s">
        <v>178</v>
      </c>
      <c r="I1000" s="244">
        <f>SUM(I1002:I1003)</f>
        <v>300000000</v>
      </c>
      <c r="J1000" s="244"/>
    </row>
    <row r="1001" spans="2:10" ht="82.5" hidden="1" customHeight="1" x14ac:dyDescent="0.2">
      <c r="B1001" s="20"/>
      <c r="C1001" s="62"/>
      <c r="D1001" s="86"/>
      <c r="E1001" s="86"/>
      <c r="F1001" s="86"/>
      <c r="G1001" s="86"/>
      <c r="H1001" s="88" t="s">
        <v>179</v>
      </c>
      <c r="I1001" s="245"/>
      <c r="J1001" s="245"/>
    </row>
    <row r="1002" spans="2:10" ht="66" hidden="1" customHeight="1" x14ac:dyDescent="0.2">
      <c r="B1002" s="20"/>
      <c r="C1002" s="63">
        <v>23020101</v>
      </c>
      <c r="D1002" s="191"/>
      <c r="E1002" s="191"/>
      <c r="F1002" s="191"/>
      <c r="G1002" s="191"/>
      <c r="H1002" s="61" t="s">
        <v>180</v>
      </c>
      <c r="I1002" s="246">
        <v>200000000</v>
      </c>
      <c r="J1002" s="246"/>
    </row>
    <row r="1003" spans="2:10" ht="49.5" hidden="1" customHeight="1" x14ac:dyDescent="0.2">
      <c r="B1003" s="20"/>
      <c r="C1003" s="63">
        <v>23020114</v>
      </c>
      <c r="D1003" s="191"/>
      <c r="E1003" s="191"/>
      <c r="F1003" s="191"/>
      <c r="G1003" s="191"/>
      <c r="H1003" s="56" t="s">
        <v>188</v>
      </c>
      <c r="I1003" s="246">
        <v>100000000</v>
      </c>
      <c r="J1003" s="246"/>
    </row>
    <row r="1004" spans="2:10" ht="33" hidden="1" customHeight="1" x14ac:dyDescent="0.2">
      <c r="B1004" s="20"/>
      <c r="C1004" s="65">
        <v>2305</v>
      </c>
      <c r="D1004" s="89">
        <v>70942</v>
      </c>
      <c r="E1004" s="89">
        <v>500000201</v>
      </c>
      <c r="F1004" s="90" t="s">
        <v>502</v>
      </c>
      <c r="G1004" s="69">
        <v>50610700</v>
      </c>
      <c r="H1004" s="85" t="s">
        <v>215</v>
      </c>
      <c r="I1004" s="31">
        <f>SUM(I1006:I1007)</f>
        <v>40000000</v>
      </c>
      <c r="J1004" s="31"/>
    </row>
    <row r="1005" spans="2:10" ht="49.5" hidden="1" customHeight="1" x14ac:dyDescent="0.2">
      <c r="B1005" s="18"/>
      <c r="C1005" s="65">
        <v>230501</v>
      </c>
      <c r="D1005" s="89"/>
      <c r="E1005" s="89"/>
      <c r="F1005" s="90"/>
      <c r="G1005" s="69"/>
      <c r="H1005" s="85" t="s">
        <v>216</v>
      </c>
      <c r="I1005" s="54"/>
      <c r="J1005" s="54"/>
    </row>
    <row r="1006" spans="2:10" ht="33" hidden="1" customHeight="1" x14ac:dyDescent="0.2">
      <c r="B1006" s="18"/>
      <c r="C1006" s="64">
        <v>23050101</v>
      </c>
      <c r="D1006" s="89">
        <v>70942</v>
      </c>
      <c r="E1006" s="89">
        <v>500000201</v>
      </c>
      <c r="F1006" s="79" t="s">
        <v>502</v>
      </c>
      <c r="G1006" s="69">
        <v>50610700</v>
      </c>
      <c r="H1006" s="80" t="s">
        <v>217</v>
      </c>
      <c r="I1006" s="247">
        <v>20000000</v>
      </c>
      <c r="J1006" s="247"/>
    </row>
    <row r="1007" spans="2:10" ht="49.5" hidden="1" customHeight="1" x14ac:dyDescent="0.2">
      <c r="B1007" s="18"/>
      <c r="C1007" s="64">
        <v>23050102</v>
      </c>
      <c r="D1007" s="89">
        <v>70942</v>
      </c>
      <c r="E1007" s="89">
        <v>500000201</v>
      </c>
      <c r="F1007" s="79" t="s">
        <v>502</v>
      </c>
      <c r="G1007" s="69">
        <v>50610700</v>
      </c>
      <c r="H1007" s="80" t="s">
        <v>218</v>
      </c>
      <c r="I1007" s="247">
        <v>20000000</v>
      </c>
      <c r="J1007" s="247"/>
    </row>
    <row r="1008" spans="2:10" ht="16.5" hidden="1" customHeight="1" x14ac:dyDescent="0.25">
      <c r="B1008" s="18"/>
      <c r="C1008" s="20"/>
      <c r="D1008" s="18"/>
      <c r="E1008" s="18"/>
      <c r="F1008" s="18"/>
      <c r="G1008" s="20"/>
      <c r="H1008" s="37"/>
      <c r="I1008" s="18"/>
      <c r="J1008" s="18"/>
    </row>
    <row r="1009" spans="2:12" ht="16.5" hidden="1" customHeight="1" x14ac:dyDescent="0.25">
      <c r="B1009" s="18"/>
      <c r="C1009" s="20"/>
      <c r="D1009" s="18"/>
      <c r="E1009" s="18"/>
      <c r="F1009" s="18"/>
      <c r="G1009" s="20"/>
      <c r="H1009" s="37"/>
      <c r="I1009" s="18"/>
      <c r="J1009" s="18"/>
    </row>
    <row r="1010" spans="2:12" ht="15" hidden="1" customHeight="1" x14ac:dyDescent="0.2">
      <c r="B1010" s="18"/>
      <c r="C1010" s="913" t="s">
        <v>222</v>
      </c>
      <c r="D1010" s="913"/>
      <c r="E1010" s="913"/>
      <c r="F1010" s="913"/>
      <c r="G1010" s="913"/>
      <c r="H1010" s="913"/>
      <c r="I1010" s="913"/>
      <c r="J1010" s="913"/>
    </row>
    <row r="1011" spans="2:12" ht="16.5" hidden="1" customHeight="1" x14ac:dyDescent="0.25">
      <c r="B1011" s="18"/>
      <c r="C1011" s="20"/>
      <c r="D1011" s="20"/>
      <c r="E1011" s="20"/>
      <c r="F1011" s="20"/>
      <c r="G1011" s="20"/>
      <c r="H1011" s="37" t="s">
        <v>3</v>
      </c>
      <c r="I1011" s="43" t="e">
        <f>I935</f>
        <v>#REF!</v>
      </c>
      <c r="J1011" s="43"/>
    </row>
    <row r="1012" spans="2:12" ht="16.5" hidden="1" customHeight="1" x14ac:dyDescent="0.25">
      <c r="B1012" s="18"/>
      <c r="C1012" s="20"/>
      <c r="D1012" s="20"/>
      <c r="E1012" s="20"/>
      <c r="F1012" s="20"/>
      <c r="G1012" s="20"/>
      <c r="H1012" s="37" t="s">
        <v>4</v>
      </c>
      <c r="I1012" s="38">
        <f>I952</f>
        <v>35000000</v>
      </c>
      <c r="J1012" s="38"/>
    </row>
    <row r="1013" spans="2:12" ht="16.5" hidden="1" customHeight="1" x14ac:dyDescent="0.25">
      <c r="B1013" s="18"/>
      <c r="C1013" s="20"/>
      <c r="D1013" s="20"/>
      <c r="E1013" s="20"/>
      <c r="F1013" s="20"/>
      <c r="G1013" s="20"/>
      <c r="H1013" s="37" t="s">
        <v>223</v>
      </c>
      <c r="I1013" s="18"/>
      <c r="J1013" s="18"/>
    </row>
    <row r="1014" spans="2:12" hidden="1" x14ac:dyDescent="0.25">
      <c r="B1014" s="18"/>
      <c r="C1014" s="20"/>
      <c r="D1014" s="20"/>
      <c r="E1014" s="20"/>
      <c r="F1014" s="20"/>
      <c r="G1014" s="20"/>
      <c r="H1014" s="37" t="s">
        <v>154</v>
      </c>
      <c r="I1014" s="38">
        <f>I1006</f>
        <v>20000000</v>
      </c>
      <c r="J1014" s="38"/>
    </row>
    <row r="1015" spans="2:12" hidden="1" x14ac:dyDescent="0.25">
      <c r="B1015" s="18"/>
      <c r="C1015" s="20"/>
      <c r="D1015" s="20"/>
      <c r="E1015" s="20"/>
      <c r="F1015" s="20"/>
      <c r="G1015" s="20"/>
      <c r="H1015" s="37" t="s">
        <v>2</v>
      </c>
      <c r="I1015" s="19" t="e">
        <f>SUM(I1011:I1014)</f>
        <v>#REF!</v>
      </c>
      <c r="J1015" s="19"/>
    </row>
    <row r="1016" spans="2:12" ht="20.25" customHeight="1" x14ac:dyDescent="0.25">
      <c r="B1016" s="18"/>
      <c r="C1016" s="20"/>
      <c r="D1016" s="18"/>
      <c r="E1016" s="18"/>
      <c r="F1016" s="18"/>
      <c r="G1016" s="20"/>
      <c r="H1016" s="37"/>
      <c r="I1016" s="18"/>
      <c r="J1016" s="18"/>
    </row>
    <row r="1017" spans="2:12" ht="20.25" customHeight="1" x14ac:dyDescent="0.3">
      <c r="B1017" s="931" t="s">
        <v>567</v>
      </c>
      <c r="C1017" s="931"/>
      <c r="D1017" s="931"/>
      <c r="E1017" s="931"/>
      <c r="F1017" s="931"/>
      <c r="G1017" s="931"/>
      <c r="H1017" s="931"/>
      <c r="I1017" s="931"/>
      <c r="J1017" s="931"/>
      <c r="K1017" s="931"/>
      <c r="L1017" s="931"/>
    </row>
    <row r="1018" spans="2:12" ht="15.75" x14ac:dyDescent="0.25">
      <c r="B1018" s="912" t="s">
        <v>719</v>
      </c>
      <c r="C1018" s="912"/>
      <c r="D1018" s="912"/>
      <c r="E1018" s="912"/>
      <c r="F1018" s="912"/>
      <c r="G1018" s="912"/>
      <c r="H1018" s="912"/>
      <c r="I1018" s="912"/>
      <c r="J1018" s="912"/>
      <c r="K1018" s="193"/>
      <c r="L1018" s="193"/>
    </row>
    <row r="1019" spans="2:12" ht="51.75" x14ac:dyDescent="0.25">
      <c r="B1019" s="531" t="s">
        <v>470</v>
      </c>
      <c r="C1019" s="194" t="s">
        <v>466</v>
      </c>
      <c r="D1019" s="194" t="s">
        <v>500</v>
      </c>
      <c r="E1019" s="194" t="s">
        <v>501</v>
      </c>
      <c r="F1019" s="194" t="s">
        <v>467</v>
      </c>
      <c r="G1019" s="195" t="s">
        <v>455</v>
      </c>
      <c r="H1019" s="196" t="s">
        <v>559</v>
      </c>
      <c r="I1019" s="783" t="s">
        <v>1107</v>
      </c>
      <c r="J1019" s="248"/>
      <c r="K1019" s="196" t="s">
        <v>777</v>
      </c>
      <c r="L1019" s="196" t="s">
        <v>790</v>
      </c>
    </row>
    <row r="1020" spans="2:12" ht="14.25" x14ac:dyDescent="0.2">
      <c r="B1020" s="197">
        <v>2</v>
      </c>
      <c r="C1020" s="198"/>
      <c r="D1020" s="198"/>
      <c r="E1020" s="198"/>
      <c r="F1020" s="198"/>
      <c r="G1020" s="531" t="s">
        <v>59</v>
      </c>
      <c r="H1020" s="220">
        <f>SUM(H1021,H1027,H1057)</f>
        <v>9130450088.6887493</v>
      </c>
      <c r="I1020" s="220">
        <f t="shared" ref="I1020:L1020" si="126">SUM(I1021,I1027,I1057)</f>
        <v>8968216791.8200016</v>
      </c>
      <c r="J1020" s="220"/>
      <c r="K1020" s="220">
        <f t="shared" si="126"/>
        <v>7895474664</v>
      </c>
      <c r="L1020" s="220">
        <f t="shared" si="126"/>
        <v>6319925675.0500002</v>
      </c>
    </row>
    <row r="1021" spans="2:12" ht="14.25" x14ac:dyDescent="0.2">
      <c r="B1021" s="197">
        <v>21</v>
      </c>
      <c r="C1021" s="198"/>
      <c r="D1021" s="198"/>
      <c r="E1021" s="198"/>
      <c r="F1021" s="198"/>
      <c r="G1021" s="199" t="s">
        <v>3</v>
      </c>
      <c r="H1021" s="220">
        <f>SUM(H1022,H1023)</f>
        <v>8906950088.6887493</v>
      </c>
      <c r="I1021" s="220">
        <f t="shared" ref="I1021:L1021" si="127">SUM(I1022,I1023)</f>
        <v>8906950089</v>
      </c>
      <c r="J1021" s="220"/>
      <c r="K1021" s="220">
        <f t="shared" si="127"/>
        <v>7555474664</v>
      </c>
      <c r="L1021" s="220">
        <f t="shared" si="127"/>
        <v>6107125675.0500002</v>
      </c>
    </row>
    <row r="1022" spans="2:12" ht="15" x14ac:dyDescent="0.25">
      <c r="B1022" s="200">
        <v>21010101</v>
      </c>
      <c r="C1022" s="201">
        <v>70922</v>
      </c>
      <c r="D1022" s="201" t="s">
        <v>720</v>
      </c>
      <c r="E1022" s="201" t="s">
        <v>502</v>
      </c>
      <c r="F1022" s="201" t="s">
        <v>482</v>
      </c>
      <c r="G1022" s="202" t="s">
        <v>60</v>
      </c>
      <c r="H1022" s="210">
        <f>'SOCIAL SECTOR PERSONNEL COST'!H685</f>
        <v>7826644447</v>
      </c>
      <c r="I1022" s="254">
        <v>7826644447</v>
      </c>
      <c r="J1022" s="254"/>
      <c r="K1022" s="220">
        <v>7305284863</v>
      </c>
      <c r="L1022" s="220">
        <v>5474608129.46</v>
      </c>
    </row>
    <row r="1023" spans="2:12" ht="25.5" x14ac:dyDescent="0.2">
      <c r="B1023" s="197">
        <v>2102</v>
      </c>
      <c r="C1023" s="198" t="s">
        <v>721</v>
      </c>
      <c r="D1023" s="198"/>
      <c r="E1023" s="198"/>
      <c r="F1023" s="198"/>
      <c r="G1023" s="199" t="s">
        <v>564</v>
      </c>
      <c r="H1023" s="210">
        <f>SUM(H1024)</f>
        <v>1080305641.6887498</v>
      </c>
      <c r="I1023" s="210">
        <f t="shared" ref="I1023:L1023" si="128">SUM(I1024)</f>
        <v>1080305642</v>
      </c>
      <c r="J1023" s="210"/>
      <c r="K1023" s="210">
        <f t="shared" si="128"/>
        <v>250189801</v>
      </c>
      <c r="L1023" s="210">
        <f t="shared" si="128"/>
        <v>632517545.58999991</v>
      </c>
    </row>
    <row r="1024" spans="2:12" ht="15" x14ac:dyDescent="0.25">
      <c r="B1024" s="197">
        <v>210201</v>
      </c>
      <c r="C1024" s="198" t="s">
        <v>721</v>
      </c>
      <c r="D1024" s="198"/>
      <c r="E1024" s="198" t="s">
        <v>502</v>
      </c>
      <c r="F1024" s="198" t="s">
        <v>482</v>
      </c>
      <c r="G1024" s="199" t="s">
        <v>64</v>
      </c>
      <c r="H1024" s="210">
        <f>SUM(H1025:H1026)</f>
        <v>1080305641.6887498</v>
      </c>
      <c r="I1024" s="254">
        <f t="shared" ref="I1024:L1024" si="129">SUM(I1025:I1026)</f>
        <v>1080305642</v>
      </c>
      <c r="J1024" s="254"/>
      <c r="K1024" s="220">
        <f t="shared" si="129"/>
        <v>250189801</v>
      </c>
      <c r="L1024" s="220">
        <f t="shared" si="129"/>
        <v>632517545.58999991</v>
      </c>
    </row>
    <row r="1025" spans="2:12" ht="15" x14ac:dyDescent="0.25">
      <c r="B1025" s="200">
        <v>21020101</v>
      </c>
      <c r="C1025" s="201" t="s">
        <v>721</v>
      </c>
      <c r="D1025" s="201"/>
      <c r="E1025" s="201" t="s">
        <v>502</v>
      </c>
      <c r="F1025" s="201" t="s">
        <v>482</v>
      </c>
      <c r="G1025" s="202" t="s">
        <v>65</v>
      </c>
      <c r="H1025" s="210">
        <f>'SOCIAL SECTOR PERSONNEL COST'!J685</f>
        <v>911451280.68874991</v>
      </c>
      <c r="I1025" s="254">
        <v>911451281</v>
      </c>
      <c r="J1025" s="254"/>
      <c r="K1025" s="220">
        <v>65585440</v>
      </c>
      <c r="L1025" s="220">
        <v>482085045.58999997</v>
      </c>
    </row>
    <row r="1026" spans="2:12" ht="15" x14ac:dyDescent="0.25">
      <c r="B1026" s="200">
        <v>21020102</v>
      </c>
      <c r="C1026" s="201" t="s">
        <v>721</v>
      </c>
      <c r="D1026" s="201"/>
      <c r="E1026" s="201" t="s">
        <v>502</v>
      </c>
      <c r="F1026" s="201" t="s">
        <v>482</v>
      </c>
      <c r="G1026" s="202" t="s">
        <v>454</v>
      </c>
      <c r="H1026" s="210">
        <f>'SOCIAL SECTOR PERSONNEL COST'!I685</f>
        <v>168854361</v>
      </c>
      <c r="I1026" s="254">
        <v>168854361</v>
      </c>
      <c r="J1026" s="254"/>
      <c r="K1026" s="220">
        <v>184604361</v>
      </c>
      <c r="L1026" s="220">
        <v>150432500</v>
      </c>
    </row>
    <row r="1027" spans="2:12" ht="14.25" x14ac:dyDescent="0.2">
      <c r="B1027" s="197">
        <v>2202</v>
      </c>
      <c r="C1027" s="198"/>
      <c r="D1027" s="198"/>
      <c r="E1027" s="198"/>
      <c r="F1027" s="198"/>
      <c r="G1027" s="199" t="s">
        <v>4</v>
      </c>
      <c r="H1027" s="220">
        <f>SUM(H1028,H1031,H1034,H1041,H1047,H1050)</f>
        <v>123500000</v>
      </c>
      <c r="I1027" s="220">
        <f t="shared" ref="I1027:L1027" si="130">SUM(I1028,I1031,I1034,I1041,I1047,I1050)</f>
        <v>30884524.949999999</v>
      </c>
      <c r="J1027" s="220"/>
      <c r="K1027" s="220">
        <f t="shared" si="130"/>
        <v>140000000</v>
      </c>
      <c r="L1027" s="220">
        <f t="shared" si="130"/>
        <v>117800000</v>
      </c>
    </row>
    <row r="1028" spans="2:12" ht="15" x14ac:dyDescent="0.25">
      <c r="B1028" s="197">
        <v>220201</v>
      </c>
      <c r="C1028" s="198"/>
      <c r="D1028" s="198"/>
      <c r="E1028" s="198"/>
      <c r="F1028" s="198"/>
      <c r="G1028" s="199" t="s">
        <v>561</v>
      </c>
      <c r="H1028" s="255">
        <f>SUM(H1029:H1030)</f>
        <v>30200000</v>
      </c>
      <c r="I1028" s="256">
        <f>SUM(I1029:I1030)</f>
        <v>3184524.95</v>
      </c>
      <c r="J1028" s="256"/>
      <c r="K1028" s="255">
        <f>SUM(K1029:K1030)</f>
        <v>26200000</v>
      </c>
      <c r="L1028" s="255">
        <f>SUM(L1029:L1030)</f>
        <v>21000000</v>
      </c>
    </row>
    <row r="1029" spans="2:12" ht="15" x14ac:dyDescent="0.25">
      <c r="B1029" s="200">
        <v>22020101</v>
      </c>
      <c r="C1029" s="201" t="s">
        <v>721</v>
      </c>
      <c r="D1029" s="201" t="s">
        <v>722</v>
      </c>
      <c r="E1029" s="201" t="s">
        <v>502</v>
      </c>
      <c r="F1029" s="201" t="s">
        <v>482</v>
      </c>
      <c r="G1029" s="202" t="s">
        <v>77</v>
      </c>
      <c r="H1029" s="220">
        <v>9000000</v>
      </c>
      <c r="I1029" s="254">
        <v>2000000</v>
      </c>
      <c r="J1029" s="254"/>
      <c r="K1029" s="220">
        <v>5000000</v>
      </c>
      <c r="L1029" s="220">
        <v>5000000</v>
      </c>
    </row>
    <row r="1030" spans="2:12" ht="15" x14ac:dyDescent="0.25">
      <c r="B1030" s="200">
        <v>22020102</v>
      </c>
      <c r="C1030" s="201" t="s">
        <v>721</v>
      </c>
      <c r="D1030" s="201" t="s">
        <v>722</v>
      </c>
      <c r="E1030" s="201" t="s">
        <v>502</v>
      </c>
      <c r="F1030" s="201" t="s">
        <v>482</v>
      </c>
      <c r="G1030" s="202" t="s">
        <v>78</v>
      </c>
      <c r="H1030" s="220">
        <v>21200000</v>
      </c>
      <c r="I1030" s="254">
        <f>1100000+84524.95</f>
        <v>1184524.95</v>
      </c>
      <c r="J1030" s="254"/>
      <c r="K1030" s="220">
        <v>21200000</v>
      </c>
      <c r="L1030" s="220">
        <v>16000000</v>
      </c>
    </row>
    <row r="1031" spans="2:12" ht="15" x14ac:dyDescent="0.25">
      <c r="B1031" s="197">
        <v>220202</v>
      </c>
      <c r="C1031" s="201" t="s">
        <v>721</v>
      </c>
      <c r="D1031" s="198"/>
      <c r="E1031" s="201" t="s">
        <v>502</v>
      </c>
      <c r="F1031" s="201" t="s">
        <v>482</v>
      </c>
      <c r="G1031" s="199" t="s">
        <v>568</v>
      </c>
      <c r="H1031" s="220">
        <f t="shared" ref="H1031:L1031" si="131">SUM(H1032:H1033)</f>
        <v>225000</v>
      </c>
      <c r="I1031" s="254">
        <f t="shared" si="131"/>
        <v>125000</v>
      </c>
      <c r="J1031" s="254"/>
      <c r="K1031" s="220">
        <f t="shared" si="131"/>
        <v>225000</v>
      </c>
      <c r="L1031" s="220">
        <f t="shared" si="131"/>
        <v>225000</v>
      </c>
    </row>
    <row r="1032" spans="2:12" ht="15" x14ac:dyDescent="0.25">
      <c r="B1032" s="200">
        <v>22020201</v>
      </c>
      <c r="C1032" s="201" t="s">
        <v>721</v>
      </c>
      <c r="D1032" s="201" t="s">
        <v>723</v>
      </c>
      <c r="E1032" s="201" t="s">
        <v>502</v>
      </c>
      <c r="F1032" s="201" t="s">
        <v>482</v>
      </c>
      <c r="G1032" s="202" t="s">
        <v>82</v>
      </c>
      <c r="H1032" s="220">
        <v>180000</v>
      </c>
      <c r="I1032" s="254">
        <v>80000</v>
      </c>
      <c r="J1032" s="254"/>
      <c r="K1032" s="220">
        <v>180000</v>
      </c>
      <c r="L1032" s="220">
        <v>180000</v>
      </c>
    </row>
    <row r="1033" spans="2:12" ht="15" x14ac:dyDescent="0.25">
      <c r="B1033" s="200">
        <v>22020205</v>
      </c>
      <c r="C1033" s="201" t="s">
        <v>721</v>
      </c>
      <c r="D1033" s="201" t="s">
        <v>724</v>
      </c>
      <c r="E1033" s="201" t="s">
        <v>502</v>
      </c>
      <c r="F1033" s="201" t="s">
        <v>482</v>
      </c>
      <c r="G1033" s="202" t="s">
        <v>86</v>
      </c>
      <c r="H1033" s="220">
        <v>45000</v>
      </c>
      <c r="I1033" s="254">
        <v>45000</v>
      </c>
      <c r="J1033" s="254"/>
      <c r="K1033" s="220">
        <v>45000</v>
      </c>
      <c r="L1033" s="220">
        <v>45000</v>
      </c>
    </row>
    <row r="1034" spans="2:12" ht="15" x14ac:dyDescent="0.25">
      <c r="B1034" s="197">
        <v>220203</v>
      </c>
      <c r="C1034" s="201" t="s">
        <v>721</v>
      </c>
      <c r="D1034" s="198"/>
      <c r="E1034" s="201" t="s">
        <v>502</v>
      </c>
      <c r="F1034" s="201" t="s">
        <v>482</v>
      </c>
      <c r="G1034" s="199" t="s">
        <v>563</v>
      </c>
      <c r="H1034" s="220">
        <f>SUM(H1035:H1040)</f>
        <v>87195000</v>
      </c>
      <c r="I1034" s="254">
        <f t="shared" ref="I1034:L1034" si="132">SUM(I1035:I1039)</f>
        <v>895000</v>
      </c>
      <c r="J1034" s="254"/>
      <c r="K1034" s="220">
        <f t="shared" si="132"/>
        <v>895000</v>
      </c>
      <c r="L1034" s="220">
        <f t="shared" si="132"/>
        <v>810000</v>
      </c>
    </row>
    <row r="1035" spans="2:12" ht="26.25" x14ac:dyDescent="0.25">
      <c r="B1035" s="200">
        <v>22020301</v>
      </c>
      <c r="C1035" s="201" t="s">
        <v>721</v>
      </c>
      <c r="D1035" s="201" t="s">
        <v>725</v>
      </c>
      <c r="E1035" s="201" t="s">
        <v>502</v>
      </c>
      <c r="F1035" s="201" t="s">
        <v>482</v>
      </c>
      <c r="G1035" s="202" t="s">
        <v>90</v>
      </c>
      <c r="H1035" s="220">
        <v>1500000</v>
      </c>
      <c r="I1035" s="254">
        <v>600000</v>
      </c>
      <c r="J1035" s="254"/>
      <c r="K1035" s="220">
        <v>600000</v>
      </c>
      <c r="L1035" s="220">
        <v>600000</v>
      </c>
    </row>
    <row r="1036" spans="2:12" ht="15" x14ac:dyDescent="0.25">
      <c r="B1036" s="200">
        <v>22020302</v>
      </c>
      <c r="C1036" s="201" t="s">
        <v>721</v>
      </c>
      <c r="D1036" s="201"/>
      <c r="E1036" s="201" t="s">
        <v>502</v>
      </c>
      <c r="F1036" s="201" t="s">
        <v>482</v>
      </c>
      <c r="G1036" s="202" t="s">
        <v>91</v>
      </c>
      <c r="H1036" s="220"/>
      <c r="I1036" s="254"/>
      <c r="J1036" s="254"/>
      <c r="K1036" s="220"/>
      <c r="L1036" s="220"/>
    </row>
    <row r="1037" spans="2:12" ht="15" x14ac:dyDescent="0.25">
      <c r="B1037" s="200">
        <v>22020303</v>
      </c>
      <c r="C1037" s="201" t="s">
        <v>721</v>
      </c>
      <c r="D1037" s="201" t="s">
        <v>726</v>
      </c>
      <c r="E1037" s="201" t="s">
        <v>502</v>
      </c>
      <c r="F1037" s="201" t="s">
        <v>482</v>
      </c>
      <c r="G1037" s="202" t="s">
        <v>92</v>
      </c>
      <c r="H1037" s="220">
        <v>45000</v>
      </c>
      <c r="I1037" s="254">
        <v>45000</v>
      </c>
      <c r="J1037" s="254"/>
      <c r="K1037" s="220">
        <v>45000</v>
      </c>
      <c r="L1037" s="220">
        <v>10000</v>
      </c>
    </row>
    <row r="1038" spans="2:12" ht="15" x14ac:dyDescent="0.25">
      <c r="B1038" s="200">
        <v>22020305</v>
      </c>
      <c r="C1038" s="201" t="s">
        <v>721</v>
      </c>
      <c r="D1038" s="201" t="s">
        <v>727</v>
      </c>
      <c r="E1038" s="201" t="s">
        <v>502</v>
      </c>
      <c r="F1038" s="201" t="s">
        <v>482</v>
      </c>
      <c r="G1038" s="202" t="s">
        <v>94</v>
      </c>
      <c r="H1038" s="220">
        <v>50000</v>
      </c>
      <c r="I1038" s="254">
        <v>50000</v>
      </c>
      <c r="J1038" s="254"/>
      <c r="K1038" s="220">
        <v>50000</v>
      </c>
      <c r="L1038" s="220">
        <v>0</v>
      </c>
    </row>
    <row r="1039" spans="2:12" ht="15" x14ac:dyDescent="0.25">
      <c r="B1039" s="200">
        <v>22020306</v>
      </c>
      <c r="C1039" s="201" t="s">
        <v>721</v>
      </c>
      <c r="D1039" s="201" t="s">
        <v>728</v>
      </c>
      <c r="E1039" s="201" t="s">
        <v>502</v>
      </c>
      <c r="F1039" s="201" t="s">
        <v>482</v>
      </c>
      <c r="G1039" s="202" t="s">
        <v>95</v>
      </c>
      <c r="H1039" s="220">
        <v>600000</v>
      </c>
      <c r="I1039" s="254">
        <v>200000</v>
      </c>
      <c r="J1039" s="254"/>
      <c r="K1039" s="220">
        <v>200000</v>
      </c>
      <c r="L1039" s="220">
        <v>200000</v>
      </c>
    </row>
    <row r="1040" spans="2:12" ht="15" x14ac:dyDescent="0.25">
      <c r="B1040" s="200">
        <v>22020310</v>
      </c>
      <c r="C1040" s="201" t="s">
        <v>721</v>
      </c>
      <c r="D1040" s="201" t="s">
        <v>728</v>
      </c>
      <c r="E1040" s="201" t="s">
        <v>502</v>
      </c>
      <c r="F1040" s="201" t="s">
        <v>482</v>
      </c>
      <c r="G1040" s="202" t="s">
        <v>794</v>
      </c>
      <c r="H1040" s="220">
        <v>85000000</v>
      </c>
      <c r="I1040" s="254">
        <v>200000</v>
      </c>
      <c r="J1040" s="254"/>
      <c r="K1040" s="220">
        <v>200000</v>
      </c>
      <c r="L1040" s="220">
        <v>200000</v>
      </c>
    </row>
    <row r="1041" spans="2:12" ht="15" x14ac:dyDescent="0.25">
      <c r="B1041" s="197">
        <v>220204</v>
      </c>
      <c r="C1041" s="201" t="s">
        <v>721</v>
      </c>
      <c r="D1041" s="201"/>
      <c r="E1041" s="201" t="s">
        <v>502</v>
      </c>
      <c r="F1041" s="201" t="s">
        <v>482</v>
      </c>
      <c r="G1041" s="199" t="s">
        <v>549</v>
      </c>
      <c r="H1041" s="220">
        <f t="shared" ref="H1041:L1041" si="133">SUM(H1042:H1046)</f>
        <v>1100000</v>
      </c>
      <c r="I1041" s="254">
        <f t="shared" si="133"/>
        <v>700000</v>
      </c>
      <c r="J1041" s="254"/>
      <c r="K1041" s="220">
        <f t="shared" si="133"/>
        <v>700000</v>
      </c>
      <c r="L1041" s="220">
        <f t="shared" si="133"/>
        <v>500000</v>
      </c>
    </row>
    <row r="1042" spans="2:12" ht="15" x14ac:dyDescent="0.25">
      <c r="B1042" s="200">
        <v>22020402</v>
      </c>
      <c r="C1042" s="201" t="s">
        <v>721</v>
      </c>
      <c r="D1042" s="201" t="s">
        <v>729</v>
      </c>
      <c r="E1042" s="201" t="s">
        <v>502</v>
      </c>
      <c r="F1042" s="201" t="s">
        <v>482</v>
      </c>
      <c r="G1042" s="202" t="s">
        <v>103</v>
      </c>
      <c r="H1042" s="220">
        <v>200000</v>
      </c>
      <c r="I1042" s="254">
        <v>200000</v>
      </c>
      <c r="J1042" s="254"/>
      <c r="K1042" s="220">
        <v>200000</v>
      </c>
      <c r="L1042" s="220">
        <v>100000</v>
      </c>
    </row>
    <row r="1043" spans="2:12" ht="26.25" x14ac:dyDescent="0.25">
      <c r="B1043" s="200">
        <v>22020403</v>
      </c>
      <c r="C1043" s="201" t="s">
        <v>721</v>
      </c>
      <c r="D1043" s="201"/>
      <c r="E1043" s="201" t="s">
        <v>502</v>
      </c>
      <c r="F1043" s="201" t="s">
        <v>482</v>
      </c>
      <c r="G1043" s="202" t="s">
        <v>104</v>
      </c>
      <c r="H1043" s="220"/>
      <c r="I1043" s="254"/>
      <c r="J1043" s="254"/>
      <c r="K1043" s="220"/>
      <c r="L1043" s="220"/>
    </row>
    <row r="1044" spans="2:12" ht="26.25" x14ac:dyDescent="0.25">
      <c r="B1044" s="200">
        <v>22020404</v>
      </c>
      <c r="C1044" s="201" t="s">
        <v>721</v>
      </c>
      <c r="D1044" s="201" t="s">
        <v>730</v>
      </c>
      <c r="E1044" s="201" t="s">
        <v>502</v>
      </c>
      <c r="F1044" s="201" t="s">
        <v>482</v>
      </c>
      <c r="G1044" s="202" t="s">
        <v>105</v>
      </c>
      <c r="H1044" s="220">
        <v>200000</v>
      </c>
      <c r="I1044" s="254">
        <v>200000</v>
      </c>
      <c r="J1044" s="254"/>
      <c r="K1044" s="220">
        <v>200000</v>
      </c>
      <c r="L1044" s="220">
        <v>100000</v>
      </c>
    </row>
    <row r="1045" spans="2:12" ht="15" x14ac:dyDescent="0.25">
      <c r="B1045" s="200">
        <v>22020405</v>
      </c>
      <c r="C1045" s="201" t="s">
        <v>721</v>
      </c>
      <c r="D1045" s="201" t="s">
        <v>731</v>
      </c>
      <c r="E1045" s="201" t="s">
        <v>502</v>
      </c>
      <c r="F1045" s="201" t="s">
        <v>482</v>
      </c>
      <c r="G1045" s="202" t="s">
        <v>106</v>
      </c>
      <c r="H1045" s="220">
        <v>600000</v>
      </c>
      <c r="I1045" s="254">
        <v>200000</v>
      </c>
      <c r="J1045" s="254"/>
      <c r="K1045" s="220">
        <v>200000</v>
      </c>
      <c r="L1045" s="220">
        <v>200000</v>
      </c>
    </row>
    <row r="1046" spans="2:12" ht="15" x14ac:dyDescent="0.25">
      <c r="B1046" s="200">
        <v>22020406</v>
      </c>
      <c r="C1046" s="201" t="s">
        <v>721</v>
      </c>
      <c r="D1046" s="201" t="s">
        <v>732</v>
      </c>
      <c r="E1046" s="201" t="s">
        <v>502</v>
      </c>
      <c r="F1046" s="201" t="s">
        <v>482</v>
      </c>
      <c r="G1046" s="202" t="s">
        <v>107</v>
      </c>
      <c r="H1046" s="220">
        <v>100000</v>
      </c>
      <c r="I1046" s="254">
        <v>100000</v>
      </c>
      <c r="J1046" s="254"/>
      <c r="K1046" s="220">
        <v>100000</v>
      </c>
      <c r="L1046" s="220">
        <v>100000</v>
      </c>
    </row>
    <row r="1047" spans="2:12" ht="15" x14ac:dyDescent="0.25">
      <c r="B1047" s="197">
        <v>220208</v>
      </c>
      <c r="C1047" s="201" t="s">
        <v>721</v>
      </c>
      <c r="D1047" s="201"/>
      <c r="E1047" s="201" t="s">
        <v>502</v>
      </c>
      <c r="F1047" s="201" t="s">
        <v>482</v>
      </c>
      <c r="G1047" s="199" t="s">
        <v>548</v>
      </c>
      <c r="H1047" s="220">
        <f t="shared" ref="H1047:L1047" si="134">SUM(H1048:H1049)</f>
        <v>1115000</v>
      </c>
      <c r="I1047" s="254">
        <f t="shared" si="134"/>
        <v>1115000</v>
      </c>
      <c r="J1047" s="254"/>
      <c r="K1047" s="220">
        <f t="shared" si="134"/>
        <v>1115000</v>
      </c>
      <c r="L1047" s="220">
        <f t="shared" si="134"/>
        <v>1115000</v>
      </c>
    </row>
    <row r="1048" spans="2:12" ht="15" x14ac:dyDescent="0.25">
      <c r="B1048" s="200">
        <v>22020801</v>
      </c>
      <c r="C1048" s="201" t="s">
        <v>721</v>
      </c>
      <c r="D1048" s="201" t="s">
        <v>733</v>
      </c>
      <c r="E1048" s="201" t="s">
        <v>502</v>
      </c>
      <c r="F1048" s="201" t="s">
        <v>482</v>
      </c>
      <c r="G1048" s="202" t="s">
        <v>130</v>
      </c>
      <c r="H1048" s="220">
        <v>240000</v>
      </c>
      <c r="I1048" s="254">
        <v>240000</v>
      </c>
      <c r="J1048" s="254"/>
      <c r="K1048" s="220">
        <v>240000</v>
      </c>
      <c r="L1048" s="220">
        <v>240000</v>
      </c>
    </row>
    <row r="1049" spans="2:12" ht="15" x14ac:dyDescent="0.25">
      <c r="B1049" s="200">
        <v>22020803</v>
      </c>
      <c r="C1049" s="201" t="s">
        <v>721</v>
      </c>
      <c r="D1049" s="201" t="s">
        <v>734</v>
      </c>
      <c r="E1049" s="201" t="s">
        <v>502</v>
      </c>
      <c r="F1049" s="201" t="s">
        <v>482</v>
      </c>
      <c r="G1049" s="202" t="s">
        <v>132</v>
      </c>
      <c r="H1049" s="220">
        <v>875000</v>
      </c>
      <c r="I1049" s="254">
        <v>875000</v>
      </c>
      <c r="J1049" s="254"/>
      <c r="K1049" s="220">
        <v>875000</v>
      </c>
      <c r="L1049" s="220">
        <v>875000</v>
      </c>
    </row>
    <row r="1050" spans="2:12" ht="15" x14ac:dyDescent="0.25">
      <c r="B1050" s="197">
        <v>220210</v>
      </c>
      <c r="C1050" s="201" t="s">
        <v>721</v>
      </c>
      <c r="D1050" s="201"/>
      <c r="E1050" s="201" t="s">
        <v>502</v>
      </c>
      <c r="F1050" s="201" t="s">
        <v>482</v>
      </c>
      <c r="G1050" s="199" t="s">
        <v>137</v>
      </c>
      <c r="H1050" s="220">
        <f t="shared" ref="H1050:L1050" si="135">SUM(H1051:H1054)</f>
        <v>3665000</v>
      </c>
      <c r="I1050" s="254">
        <f t="shared" si="135"/>
        <v>24865000</v>
      </c>
      <c r="J1050" s="254"/>
      <c r="K1050" s="220">
        <f t="shared" si="135"/>
        <v>110865000</v>
      </c>
      <c r="L1050" s="220">
        <f t="shared" si="135"/>
        <v>94150000</v>
      </c>
    </row>
    <row r="1051" spans="2:12" ht="15" x14ac:dyDescent="0.25">
      <c r="B1051" s="200">
        <v>22021001</v>
      </c>
      <c r="C1051" s="201" t="s">
        <v>721</v>
      </c>
      <c r="D1051" s="201" t="s">
        <v>735</v>
      </c>
      <c r="E1051" s="201" t="s">
        <v>502</v>
      </c>
      <c r="F1051" s="201" t="s">
        <v>482</v>
      </c>
      <c r="G1051" s="202" t="s">
        <v>138</v>
      </c>
      <c r="H1051" s="220">
        <v>200000</v>
      </c>
      <c r="I1051" s="254">
        <v>100000</v>
      </c>
      <c r="J1051" s="254"/>
      <c r="K1051" s="220">
        <v>100000</v>
      </c>
      <c r="L1051" s="220">
        <v>100000</v>
      </c>
    </row>
    <row r="1052" spans="2:12" ht="15" x14ac:dyDescent="0.25">
      <c r="B1052" s="200">
        <v>22021003</v>
      </c>
      <c r="C1052" s="201" t="s">
        <v>721</v>
      </c>
      <c r="D1052" s="201" t="s">
        <v>736</v>
      </c>
      <c r="E1052" s="201" t="s">
        <v>502</v>
      </c>
      <c r="F1052" s="201" t="s">
        <v>482</v>
      </c>
      <c r="G1052" s="202" t="s">
        <v>140</v>
      </c>
      <c r="H1052" s="220">
        <v>265000</v>
      </c>
      <c r="I1052" s="254">
        <v>50000</v>
      </c>
      <c r="J1052" s="254"/>
      <c r="K1052" s="220">
        <v>50000</v>
      </c>
      <c r="L1052" s="220">
        <v>50000</v>
      </c>
    </row>
    <row r="1053" spans="2:12" ht="15" x14ac:dyDescent="0.25">
      <c r="B1053" s="200">
        <v>22021007</v>
      </c>
      <c r="C1053" s="201" t="s">
        <v>721</v>
      </c>
      <c r="D1053" s="201" t="s">
        <v>737</v>
      </c>
      <c r="E1053" s="201" t="s">
        <v>502</v>
      </c>
      <c r="F1053" s="201" t="s">
        <v>482</v>
      </c>
      <c r="G1053" s="202" t="s">
        <v>143</v>
      </c>
      <c r="H1053" s="220">
        <v>3000000</v>
      </c>
      <c r="I1053" s="254">
        <v>24640000</v>
      </c>
      <c r="J1053" s="254"/>
      <c r="K1053" s="220">
        <v>110640000</v>
      </c>
      <c r="L1053" s="220">
        <v>94000000</v>
      </c>
    </row>
    <row r="1054" spans="2:12" ht="15" x14ac:dyDescent="0.25">
      <c r="B1054" s="200">
        <v>22021009</v>
      </c>
      <c r="C1054" s="201" t="s">
        <v>721</v>
      </c>
      <c r="D1054" s="201" t="s">
        <v>738</v>
      </c>
      <c r="E1054" s="201" t="s">
        <v>502</v>
      </c>
      <c r="F1054" s="201" t="s">
        <v>482</v>
      </c>
      <c r="G1054" s="202" t="s">
        <v>145</v>
      </c>
      <c r="H1054" s="220">
        <v>200000</v>
      </c>
      <c r="I1054" s="254">
        <v>75000</v>
      </c>
      <c r="J1054" s="254"/>
      <c r="K1054" s="220">
        <v>75000</v>
      </c>
      <c r="L1054" s="220">
        <v>0</v>
      </c>
    </row>
    <row r="1055" spans="2:12" ht="15" x14ac:dyDescent="0.25">
      <c r="B1055" s="200"/>
      <c r="C1055" s="201"/>
      <c r="D1055" s="201"/>
      <c r="E1055" s="201"/>
      <c r="F1055" s="201"/>
      <c r="G1055" s="202"/>
      <c r="H1055" s="220"/>
      <c r="I1055" s="254"/>
      <c r="J1055" s="254"/>
      <c r="K1055" s="220"/>
      <c r="L1055" s="220"/>
    </row>
    <row r="1056" spans="2:12" ht="15" x14ac:dyDescent="0.25">
      <c r="B1056" s="200"/>
      <c r="C1056" s="201"/>
      <c r="D1056" s="201"/>
      <c r="E1056" s="201"/>
      <c r="F1056" s="201"/>
      <c r="G1056" s="202"/>
      <c r="H1056" s="220"/>
      <c r="I1056" s="254"/>
      <c r="J1056" s="254"/>
      <c r="K1056" s="220"/>
      <c r="L1056" s="220"/>
    </row>
    <row r="1057" spans="2:12" ht="15" x14ac:dyDescent="0.25">
      <c r="B1057" s="197">
        <v>23</v>
      </c>
      <c r="C1057" s="201" t="s">
        <v>721</v>
      </c>
      <c r="D1057" s="201"/>
      <c r="E1057" s="201" t="s">
        <v>502</v>
      </c>
      <c r="F1057" s="201" t="s">
        <v>482</v>
      </c>
      <c r="G1057" s="199" t="s">
        <v>154</v>
      </c>
      <c r="H1057" s="220">
        <f t="shared" ref="H1057:L1057" si="136">SUM(H1058)</f>
        <v>100000000</v>
      </c>
      <c r="I1057" s="254">
        <f t="shared" si="136"/>
        <v>30382177.870000001</v>
      </c>
      <c r="J1057" s="254"/>
      <c r="K1057" s="220">
        <f t="shared" si="136"/>
        <v>200000000</v>
      </c>
      <c r="L1057" s="220">
        <f t="shared" si="136"/>
        <v>95000000</v>
      </c>
    </row>
    <row r="1058" spans="2:12" ht="15" x14ac:dyDescent="0.25">
      <c r="B1058" s="197">
        <v>2301</v>
      </c>
      <c r="C1058" s="201" t="s">
        <v>721</v>
      </c>
      <c r="D1058" s="201"/>
      <c r="E1058" s="201" t="s">
        <v>502</v>
      </c>
      <c r="F1058" s="201" t="s">
        <v>482</v>
      </c>
      <c r="G1058" s="199" t="s">
        <v>155</v>
      </c>
      <c r="H1058" s="220">
        <f>H1059</f>
        <v>100000000</v>
      </c>
      <c r="I1058" s="254">
        <f t="shared" ref="I1058:L1058" si="137">I1059</f>
        <v>30382177.870000001</v>
      </c>
      <c r="J1058" s="254"/>
      <c r="K1058" s="220">
        <f t="shared" si="137"/>
        <v>200000000</v>
      </c>
      <c r="L1058" s="220">
        <f t="shared" si="137"/>
        <v>95000000</v>
      </c>
    </row>
    <row r="1059" spans="2:12" ht="15" x14ac:dyDescent="0.25">
      <c r="B1059" s="197">
        <v>230101</v>
      </c>
      <c r="C1059" s="201" t="s">
        <v>721</v>
      </c>
      <c r="D1059" s="201"/>
      <c r="E1059" s="201" t="s">
        <v>502</v>
      </c>
      <c r="F1059" s="201" t="s">
        <v>482</v>
      </c>
      <c r="G1059" s="199" t="s">
        <v>156</v>
      </c>
      <c r="H1059" s="220">
        <f t="shared" ref="H1059:L1059" si="138">SUM(H1060:H1069)</f>
        <v>100000000</v>
      </c>
      <c r="I1059" s="254">
        <f t="shared" si="138"/>
        <v>30382177.870000001</v>
      </c>
      <c r="J1059" s="254"/>
      <c r="K1059" s="220">
        <f t="shared" si="138"/>
        <v>200000000</v>
      </c>
      <c r="L1059" s="220">
        <f t="shared" si="138"/>
        <v>95000000</v>
      </c>
    </row>
    <row r="1060" spans="2:12" ht="15" x14ac:dyDescent="0.25">
      <c r="B1060" s="200">
        <v>23010107</v>
      </c>
      <c r="C1060" s="201" t="s">
        <v>721</v>
      </c>
      <c r="D1060" s="201" t="s">
        <v>739</v>
      </c>
      <c r="E1060" s="201" t="s">
        <v>502</v>
      </c>
      <c r="F1060" s="201" t="s">
        <v>482</v>
      </c>
      <c r="G1060" s="202" t="s">
        <v>158</v>
      </c>
      <c r="H1060" s="220"/>
      <c r="I1060" s="254">
        <v>5000000</v>
      </c>
      <c r="J1060" s="254"/>
      <c r="K1060" s="220"/>
      <c r="L1060" s="220"/>
    </row>
    <row r="1061" spans="2:12" ht="15" x14ac:dyDescent="0.25">
      <c r="B1061" s="200">
        <v>23010108</v>
      </c>
      <c r="C1061" s="201" t="s">
        <v>721</v>
      </c>
      <c r="D1061" s="201" t="s">
        <v>740</v>
      </c>
      <c r="E1061" s="201" t="s">
        <v>502</v>
      </c>
      <c r="F1061" s="201" t="s">
        <v>482</v>
      </c>
      <c r="G1061" s="202" t="s">
        <v>159</v>
      </c>
      <c r="H1061" s="220"/>
      <c r="I1061" s="254">
        <v>5700000</v>
      </c>
      <c r="J1061" s="254"/>
      <c r="K1061" s="220"/>
      <c r="L1061" s="220"/>
    </row>
    <row r="1062" spans="2:12" ht="15" x14ac:dyDescent="0.25">
      <c r="B1062" s="200">
        <v>23010109</v>
      </c>
      <c r="C1062" s="201" t="s">
        <v>721</v>
      </c>
      <c r="D1062" s="201" t="s">
        <v>726</v>
      </c>
      <c r="E1062" s="201" t="s">
        <v>502</v>
      </c>
      <c r="F1062" s="201" t="s">
        <v>482</v>
      </c>
      <c r="G1062" s="202" t="s">
        <v>160</v>
      </c>
      <c r="H1062" s="220"/>
      <c r="I1062" s="254">
        <v>5000000</v>
      </c>
      <c r="J1062" s="254"/>
      <c r="K1062" s="220"/>
      <c r="L1062" s="220"/>
    </row>
    <row r="1063" spans="2:12" ht="26.25" x14ac:dyDescent="0.25">
      <c r="B1063" s="200">
        <v>23010112</v>
      </c>
      <c r="C1063" s="201" t="s">
        <v>721</v>
      </c>
      <c r="D1063" s="201" t="s">
        <v>741</v>
      </c>
      <c r="E1063" s="201" t="s">
        <v>502</v>
      </c>
      <c r="F1063" s="201" t="s">
        <v>482</v>
      </c>
      <c r="G1063" s="202" t="s">
        <v>161</v>
      </c>
      <c r="H1063" s="220"/>
      <c r="I1063" s="254"/>
      <c r="J1063" s="254"/>
      <c r="K1063" s="220"/>
      <c r="L1063" s="220"/>
    </row>
    <row r="1064" spans="2:12" ht="15" x14ac:dyDescent="0.25">
      <c r="B1064" s="200">
        <v>23010113</v>
      </c>
      <c r="C1064" s="201" t="s">
        <v>721</v>
      </c>
      <c r="D1064" s="201" t="s">
        <v>742</v>
      </c>
      <c r="E1064" s="201" t="s">
        <v>502</v>
      </c>
      <c r="F1064" s="201" t="s">
        <v>482</v>
      </c>
      <c r="G1064" s="202" t="s">
        <v>162</v>
      </c>
      <c r="H1064" s="220"/>
      <c r="I1064" s="254">
        <v>10000000</v>
      </c>
      <c r="J1064" s="254"/>
      <c r="K1064" s="220">
        <v>95000000</v>
      </c>
      <c r="L1064" s="220">
        <v>10000000</v>
      </c>
    </row>
    <row r="1065" spans="2:12" ht="15" x14ac:dyDescent="0.25">
      <c r="B1065" s="200">
        <v>23010114</v>
      </c>
      <c r="C1065" s="201" t="s">
        <v>721</v>
      </c>
      <c r="D1065" s="201" t="s">
        <v>726</v>
      </c>
      <c r="E1065" s="201" t="s">
        <v>502</v>
      </c>
      <c r="F1065" s="201" t="s">
        <v>482</v>
      </c>
      <c r="G1065" s="202" t="s">
        <v>163</v>
      </c>
      <c r="H1065" s="220"/>
      <c r="I1065" s="254"/>
      <c r="J1065" s="254"/>
      <c r="K1065" s="220"/>
      <c r="L1065" s="220"/>
    </row>
    <row r="1066" spans="2:12" ht="15" x14ac:dyDescent="0.25">
      <c r="B1066" s="200">
        <v>23010115</v>
      </c>
      <c r="C1066" s="201" t="s">
        <v>721</v>
      </c>
      <c r="D1066" s="201" t="s">
        <v>740</v>
      </c>
      <c r="E1066" s="201" t="s">
        <v>502</v>
      </c>
      <c r="F1066" s="201" t="s">
        <v>482</v>
      </c>
      <c r="G1066" s="202" t="s">
        <v>164</v>
      </c>
      <c r="H1066" s="220"/>
      <c r="I1066" s="254"/>
      <c r="J1066" s="254"/>
      <c r="K1066" s="220"/>
      <c r="L1066" s="220"/>
    </row>
    <row r="1067" spans="2:12" ht="15" x14ac:dyDescent="0.25">
      <c r="B1067" s="200">
        <v>23010116</v>
      </c>
      <c r="C1067" s="201" t="s">
        <v>721</v>
      </c>
      <c r="D1067" s="201" t="s">
        <v>726</v>
      </c>
      <c r="E1067" s="201" t="s">
        <v>502</v>
      </c>
      <c r="F1067" s="201" t="s">
        <v>482</v>
      </c>
      <c r="G1067" s="202" t="s">
        <v>165</v>
      </c>
      <c r="H1067" s="220"/>
      <c r="I1067" s="254"/>
      <c r="J1067" s="254"/>
      <c r="K1067" s="220"/>
      <c r="L1067" s="220"/>
    </row>
    <row r="1068" spans="2:12" ht="15" x14ac:dyDescent="0.25">
      <c r="B1068" s="200">
        <v>23010117</v>
      </c>
      <c r="C1068" s="201" t="s">
        <v>721</v>
      </c>
      <c r="D1068" s="201" t="s">
        <v>726</v>
      </c>
      <c r="E1068" s="201" t="s">
        <v>502</v>
      </c>
      <c r="F1068" s="201" t="s">
        <v>482</v>
      </c>
      <c r="G1068" s="202" t="s">
        <v>166</v>
      </c>
      <c r="H1068" s="220"/>
      <c r="I1068" s="254">
        <v>300000</v>
      </c>
      <c r="J1068" s="254"/>
      <c r="K1068" s="220"/>
      <c r="L1068" s="220"/>
    </row>
    <row r="1069" spans="2:12" ht="26.25" x14ac:dyDescent="0.25">
      <c r="B1069" s="200">
        <v>23010124</v>
      </c>
      <c r="C1069" s="201" t="s">
        <v>721</v>
      </c>
      <c r="D1069" s="201" t="s">
        <v>743</v>
      </c>
      <c r="E1069" s="201" t="s">
        <v>502</v>
      </c>
      <c r="F1069" s="201" t="s">
        <v>482</v>
      </c>
      <c r="G1069" s="202" t="s">
        <v>172</v>
      </c>
      <c r="H1069" s="220">
        <v>100000000</v>
      </c>
      <c r="I1069" s="254">
        <f>4000000+382177.87</f>
        <v>4382177.87</v>
      </c>
      <c r="J1069" s="254"/>
      <c r="K1069" s="220">
        <v>105000000</v>
      </c>
      <c r="L1069" s="220">
        <v>85000000</v>
      </c>
    </row>
    <row r="1070" spans="2:12" ht="15" x14ac:dyDescent="0.25">
      <c r="B1070" s="200"/>
      <c r="C1070" s="201"/>
      <c r="D1070" s="201"/>
      <c r="E1070" s="201"/>
      <c r="F1070" s="201"/>
      <c r="G1070" s="307"/>
      <c r="H1070" s="598"/>
      <c r="I1070" s="599"/>
      <c r="J1070" s="599"/>
      <c r="K1070" s="598"/>
      <c r="L1070" s="598"/>
    </row>
    <row r="1071" spans="2:12" ht="14.25" x14ac:dyDescent="0.2">
      <c r="B1071" s="200"/>
      <c r="C1071" s="201"/>
      <c r="D1071" s="201"/>
      <c r="E1071" s="201"/>
      <c r="F1071" s="201"/>
      <c r="G1071" s="294" t="s">
        <v>506</v>
      </c>
      <c r="H1071" s="507"/>
      <c r="I1071" s="507"/>
      <c r="J1071" s="507"/>
      <c r="K1071" s="507"/>
      <c r="L1071" s="507"/>
    </row>
    <row r="1072" spans="2:12" ht="14.25" x14ac:dyDescent="0.2">
      <c r="B1072" s="200"/>
      <c r="C1072" s="201"/>
      <c r="D1072" s="201"/>
      <c r="E1072" s="201"/>
      <c r="F1072" s="201"/>
      <c r="G1072" s="491"/>
      <c r="H1072" s="220"/>
      <c r="I1072" s="220"/>
      <c r="J1072" s="220"/>
      <c r="K1072" s="220"/>
      <c r="L1072" s="220"/>
    </row>
    <row r="1073" spans="2:12" ht="14.25" x14ac:dyDescent="0.2">
      <c r="B1073" s="200"/>
      <c r="C1073" s="201"/>
      <c r="D1073" s="201"/>
      <c r="E1073" s="201"/>
      <c r="F1073" s="201"/>
      <c r="G1073" s="491" t="s">
        <v>471</v>
      </c>
      <c r="H1073" s="220">
        <f t="shared" ref="H1073:L1073" si="139">H1021</f>
        <v>8906950088.6887493</v>
      </c>
      <c r="I1073" s="220">
        <f t="shared" si="139"/>
        <v>8906950089</v>
      </c>
      <c r="J1073" s="220"/>
      <c r="K1073" s="443">
        <v>7546436250.8699999</v>
      </c>
      <c r="L1073" s="220">
        <f t="shared" si="139"/>
        <v>6107125675.0500002</v>
      </c>
    </row>
    <row r="1074" spans="2:12" ht="14.25" x14ac:dyDescent="0.2">
      <c r="B1074" s="200"/>
      <c r="C1074" s="201"/>
      <c r="D1074" s="201"/>
      <c r="E1074" s="201"/>
      <c r="F1074" s="201"/>
      <c r="G1074" s="491" t="s">
        <v>472</v>
      </c>
      <c r="H1074" s="220">
        <f t="shared" ref="H1074:L1074" si="140">H1027</f>
        <v>123500000</v>
      </c>
      <c r="I1074" s="220">
        <f t="shared" si="140"/>
        <v>30884524.949999999</v>
      </c>
      <c r="J1074" s="220"/>
      <c r="K1074" s="443">
        <f t="shared" si="140"/>
        <v>140000000</v>
      </c>
      <c r="L1074" s="220">
        <f t="shared" si="140"/>
        <v>117800000</v>
      </c>
    </row>
    <row r="1075" spans="2:12" ht="14.25" x14ac:dyDescent="0.2">
      <c r="B1075" s="200"/>
      <c r="C1075" s="201"/>
      <c r="D1075" s="201"/>
      <c r="E1075" s="201"/>
      <c r="F1075" s="201"/>
      <c r="G1075" s="491" t="s">
        <v>154</v>
      </c>
      <c r="H1075" s="220">
        <f>H1057</f>
        <v>100000000</v>
      </c>
      <c r="I1075" s="220">
        <f>I1057</f>
        <v>30382177.870000001</v>
      </c>
      <c r="J1075" s="220"/>
      <c r="K1075" s="443">
        <v>200000000</v>
      </c>
      <c r="L1075" s="220"/>
    </row>
    <row r="1076" spans="2:12" ht="14.25" x14ac:dyDescent="0.2">
      <c r="B1076" s="200"/>
      <c r="C1076" s="201"/>
      <c r="D1076" s="201"/>
      <c r="E1076" s="201"/>
      <c r="F1076" s="201"/>
      <c r="G1076" s="491"/>
      <c r="H1076" s="220"/>
      <c r="I1076" s="220"/>
      <c r="J1076" s="220"/>
      <c r="K1076" s="443"/>
      <c r="L1076" s="220"/>
    </row>
    <row r="1077" spans="2:12" ht="14.25" x14ac:dyDescent="0.2">
      <c r="B1077" s="200"/>
      <c r="C1077" s="201"/>
      <c r="D1077" s="201"/>
      <c r="E1077" s="201"/>
      <c r="F1077" s="201"/>
      <c r="G1077" s="491" t="s">
        <v>2</v>
      </c>
      <c r="H1077" s="220">
        <f t="shared" ref="H1077:L1077" si="141">SUM(H1073:H1076)</f>
        <v>9130450088.6887493</v>
      </c>
      <c r="I1077" s="220">
        <f t="shared" si="141"/>
        <v>8968216791.8200016</v>
      </c>
      <c r="J1077" s="220"/>
      <c r="K1077" s="443">
        <f t="shared" si="141"/>
        <v>7886436250.8699999</v>
      </c>
      <c r="L1077" s="220">
        <f t="shared" si="141"/>
        <v>6224925675.0500002</v>
      </c>
    </row>
    <row r="1078" spans="2:12" ht="14.25" x14ac:dyDescent="0.2">
      <c r="B1078" s="594"/>
      <c r="C1078" s="595"/>
      <c r="D1078" s="595"/>
      <c r="E1078" s="595"/>
      <c r="F1078" s="595"/>
      <c r="G1078" s="596"/>
      <c r="H1078" s="597"/>
      <c r="I1078" s="597"/>
      <c r="J1078" s="597"/>
      <c r="K1078" s="597"/>
      <c r="L1078" s="597"/>
    </row>
    <row r="1079" spans="2:12" ht="15" x14ac:dyDescent="0.25">
      <c r="B1079" s="492"/>
      <c r="C1079" s="591"/>
      <c r="D1079" s="591"/>
      <c r="E1079" s="591"/>
      <c r="F1079" s="591"/>
      <c r="G1079" s="493"/>
      <c r="H1079" s="592"/>
      <c r="I1079" s="593"/>
      <c r="J1079" s="593"/>
      <c r="K1079" s="592"/>
      <c r="L1079" s="592"/>
    </row>
    <row r="1080" spans="2:12" ht="14.25" x14ac:dyDescent="0.2">
      <c r="B1080" s="205"/>
      <c r="C1080" s="206"/>
      <c r="D1080" s="206"/>
      <c r="E1080" s="206"/>
      <c r="F1080" s="206"/>
      <c r="G1080" s="207"/>
      <c r="H1080" s="208"/>
      <c r="I1080" s="249"/>
      <c r="J1080" s="249"/>
      <c r="K1080" s="208"/>
      <c r="L1080" s="208"/>
    </row>
    <row r="1081" spans="2:12" ht="14.25" x14ac:dyDescent="0.2">
      <c r="B1081" s="205"/>
      <c r="C1081" s="206"/>
      <c r="D1081" s="206"/>
      <c r="E1081" s="206"/>
      <c r="F1081" s="206"/>
      <c r="G1081" s="207"/>
      <c r="H1081" s="208"/>
      <c r="I1081" s="249"/>
      <c r="J1081" s="249"/>
      <c r="K1081" s="208"/>
      <c r="L1081" s="208"/>
    </row>
    <row r="1082" spans="2:12" ht="14.25" x14ac:dyDescent="0.2">
      <c r="B1082" s="936"/>
      <c r="C1082" s="936"/>
      <c r="D1082" s="936"/>
      <c r="E1082" s="936"/>
      <c r="F1082" s="936"/>
      <c r="G1082" s="936"/>
      <c r="H1082" s="936"/>
      <c r="I1082" s="936"/>
      <c r="J1082" s="936"/>
      <c r="K1082" s="936"/>
      <c r="L1082" s="936"/>
    </row>
    <row r="1083" spans="2:12" ht="14.25" x14ac:dyDescent="0.2">
      <c r="B1083" s="205"/>
      <c r="C1083" s="206"/>
      <c r="D1083" s="206"/>
      <c r="E1083" s="206"/>
      <c r="F1083" s="206"/>
      <c r="G1083" s="207"/>
      <c r="H1083" s="208"/>
      <c r="I1083" s="249"/>
      <c r="J1083" s="249"/>
      <c r="K1083" s="208"/>
      <c r="L1083" s="208"/>
    </row>
    <row r="1084" spans="2:12" x14ac:dyDescent="0.25">
      <c r="B1084" s="18"/>
      <c r="C1084" s="20"/>
      <c r="D1084" s="20"/>
      <c r="E1084" s="20"/>
      <c r="F1084" s="20"/>
      <c r="G1084" s="20"/>
      <c r="H1084" s="42"/>
      <c r="I1084" s="44"/>
      <c r="J1084" s="44"/>
    </row>
    <row r="1085" spans="2:12" ht="18" x14ac:dyDescent="0.25">
      <c r="B1085" s="937" t="s">
        <v>0</v>
      </c>
      <c r="C1085" s="938"/>
      <c r="D1085" s="938"/>
      <c r="E1085" s="938"/>
      <c r="F1085" s="938"/>
      <c r="G1085" s="938"/>
      <c r="H1085" s="938"/>
      <c r="I1085" s="938"/>
      <c r="J1085" s="938"/>
      <c r="K1085" s="938"/>
      <c r="L1085" s="938"/>
    </row>
    <row r="1086" spans="2:12" ht="18" x14ac:dyDescent="0.25">
      <c r="B1086" s="937" t="s">
        <v>556</v>
      </c>
      <c r="C1086" s="938"/>
      <c r="D1086" s="938"/>
      <c r="E1086" s="938"/>
      <c r="F1086" s="938"/>
      <c r="G1086" s="938"/>
      <c r="H1086" s="938"/>
      <c r="I1086" s="938"/>
      <c r="J1086" s="938"/>
      <c r="K1086" s="938"/>
      <c r="L1086" s="938"/>
    </row>
    <row r="1087" spans="2:12" ht="57.75" customHeight="1" x14ac:dyDescent="0.2">
      <c r="B1087" s="329" t="s">
        <v>470</v>
      </c>
      <c r="C1087" s="329" t="s">
        <v>571</v>
      </c>
      <c r="D1087" s="329" t="s">
        <v>500</v>
      </c>
      <c r="E1087" s="329" t="s">
        <v>501</v>
      </c>
      <c r="F1087" s="329" t="s">
        <v>467</v>
      </c>
      <c r="G1087" s="331" t="s">
        <v>455</v>
      </c>
      <c r="H1087" s="353" t="s">
        <v>559</v>
      </c>
      <c r="I1087" s="783" t="s">
        <v>1107</v>
      </c>
      <c r="J1087" s="353"/>
      <c r="K1087" s="354" t="s">
        <v>777</v>
      </c>
      <c r="L1087" s="367" t="s">
        <v>989</v>
      </c>
    </row>
    <row r="1088" spans="2:12" ht="14.25" x14ac:dyDescent="0.2">
      <c r="B1088" s="294">
        <v>2</v>
      </c>
      <c r="C1088" s="294"/>
      <c r="D1088" s="294"/>
      <c r="E1088" s="294"/>
      <c r="F1088" s="294"/>
      <c r="G1088" s="316" t="s">
        <v>59</v>
      </c>
      <c r="H1088" s="210">
        <f>H1089</f>
        <v>30000000</v>
      </c>
      <c r="I1088" s="373">
        <f>I1089</f>
        <v>7307981.7699999996</v>
      </c>
      <c r="J1088" s="210"/>
      <c r="K1088" s="210">
        <f>K1089</f>
        <v>130000000</v>
      </c>
      <c r="L1088" s="210">
        <f>SUM(L1089,L1169,L1176,L1193)</f>
        <v>32992779</v>
      </c>
    </row>
    <row r="1089" spans="2:12" ht="14.25" x14ac:dyDescent="0.2">
      <c r="B1089" s="294">
        <v>2202</v>
      </c>
      <c r="C1089" s="294"/>
      <c r="D1089" s="294"/>
      <c r="E1089" s="294"/>
      <c r="F1089" s="294"/>
      <c r="G1089" s="295" t="s">
        <v>4</v>
      </c>
      <c r="H1089" s="210">
        <f>SUM(H1090,H1093,H1096,H1102,H1107,H1109,H1112,H1114)</f>
        <v>30000000</v>
      </c>
      <c r="I1089" s="373">
        <f>SUM(I1090,I1093,I1096,I1102,I1107,I1109,I1112,I1114)</f>
        <v>7307981.7699999996</v>
      </c>
      <c r="J1089" s="210"/>
      <c r="K1089" s="210">
        <f>SUM(K1090,K1093,K1096,K1102,K1107,K1109,K1112,K1114)</f>
        <v>130000000</v>
      </c>
      <c r="L1089" s="210">
        <f>SUM(L1090,L1093,L1096,L1102,L1107,L1109,L1112,L1114,L1150,L1163)</f>
        <v>150000</v>
      </c>
    </row>
    <row r="1090" spans="2:12" ht="14.25" x14ac:dyDescent="0.2">
      <c r="B1090" s="294">
        <v>220201</v>
      </c>
      <c r="C1090" s="294"/>
      <c r="D1090" s="294"/>
      <c r="E1090" s="294"/>
      <c r="F1090" s="294"/>
      <c r="G1090" s="295" t="s">
        <v>561</v>
      </c>
      <c r="H1090" s="210">
        <f>SUM(H1091:H1092)</f>
        <v>12000000</v>
      </c>
      <c r="I1090" s="210">
        <f>SUM(I1091:I1092)</f>
        <v>200000</v>
      </c>
      <c r="J1090" s="210"/>
      <c r="K1090" s="210">
        <f>SUM(K1091:K1092)</f>
        <v>45000000</v>
      </c>
      <c r="L1090" s="210">
        <f>SUM(L1091:L1092)</f>
        <v>0</v>
      </c>
    </row>
    <row r="1091" spans="2:12" ht="14.25" x14ac:dyDescent="0.2">
      <c r="B1091" s="212">
        <v>22020101</v>
      </c>
      <c r="C1091" s="212">
        <v>70922</v>
      </c>
      <c r="D1091" s="212"/>
      <c r="E1091" s="212">
        <v>2101</v>
      </c>
      <c r="F1091" s="212">
        <v>50610801</v>
      </c>
      <c r="G1091" s="213" t="s">
        <v>77</v>
      </c>
      <c r="H1091" s="298">
        <v>3000000</v>
      </c>
      <c r="I1091" s="298">
        <v>100000</v>
      </c>
      <c r="J1091" s="298"/>
      <c r="K1091" s="298">
        <v>10000000</v>
      </c>
      <c r="L1091" s="298"/>
    </row>
    <row r="1092" spans="2:12" ht="14.25" x14ac:dyDescent="0.2">
      <c r="B1092" s="212">
        <v>22020102</v>
      </c>
      <c r="C1092" s="212">
        <v>70922</v>
      </c>
      <c r="D1092" s="212"/>
      <c r="E1092" s="212">
        <v>2101</v>
      </c>
      <c r="F1092" s="212">
        <v>50610801</v>
      </c>
      <c r="G1092" s="213" t="s">
        <v>78</v>
      </c>
      <c r="H1092" s="298">
        <v>9000000</v>
      </c>
      <c r="I1092" s="298">
        <v>100000</v>
      </c>
      <c r="J1092" s="298"/>
      <c r="K1092" s="298">
        <v>35000000</v>
      </c>
      <c r="L1092" s="298"/>
    </row>
    <row r="1093" spans="2:12" ht="24.75" customHeight="1" x14ac:dyDescent="0.2">
      <c r="B1093" s="294">
        <v>220202</v>
      </c>
      <c r="C1093" s="212">
        <v>70922</v>
      </c>
      <c r="D1093" s="294"/>
      <c r="E1093" s="212">
        <v>2101</v>
      </c>
      <c r="F1093" s="212">
        <v>50610801</v>
      </c>
      <c r="G1093" s="295" t="s">
        <v>568</v>
      </c>
      <c r="H1093" s="210">
        <f t="shared" ref="H1093:L1093" si="142">SUM(H1094:H1095)</f>
        <v>2000000</v>
      </c>
      <c r="I1093" s="210">
        <f t="shared" si="142"/>
        <v>400000</v>
      </c>
      <c r="J1093" s="210"/>
      <c r="K1093" s="210">
        <f t="shared" si="142"/>
        <v>5000000</v>
      </c>
      <c r="L1093" s="210">
        <f t="shared" si="142"/>
        <v>0</v>
      </c>
    </row>
    <row r="1094" spans="2:12" ht="16.5" customHeight="1" x14ac:dyDescent="0.2">
      <c r="B1094" s="212">
        <v>22020201</v>
      </c>
      <c r="C1094" s="212">
        <v>70922</v>
      </c>
      <c r="D1094" s="212"/>
      <c r="E1094" s="212">
        <v>2101</v>
      </c>
      <c r="F1094" s="212">
        <v>50610801</v>
      </c>
      <c r="G1094" s="213" t="s">
        <v>82</v>
      </c>
      <c r="H1094" s="298">
        <v>1000000</v>
      </c>
      <c r="I1094" s="298">
        <v>200000</v>
      </c>
      <c r="J1094" s="298"/>
      <c r="K1094" s="298">
        <v>2500000</v>
      </c>
      <c r="L1094" s="298"/>
    </row>
    <row r="1095" spans="2:12" ht="33" customHeight="1" x14ac:dyDescent="0.2">
      <c r="B1095" s="212">
        <v>22020202</v>
      </c>
      <c r="C1095" s="212">
        <v>70922</v>
      </c>
      <c r="D1095" s="212"/>
      <c r="E1095" s="212">
        <v>2101</v>
      </c>
      <c r="F1095" s="212">
        <v>50610801</v>
      </c>
      <c r="G1095" s="213" t="s">
        <v>83</v>
      </c>
      <c r="H1095" s="298">
        <v>1000000</v>
      </c>
      <c r="I1095" s="298">
        <v>200000</v>
      </c>
      <c r="J1095" s="298"/>
      <c r="K1095" s="298">
        <v>2500000</v>
      </c>
      <c r="L1095" s="298"/>
    </row>
    <row r="1096" spans="2:12" ht="33" customHeight="1" x14ac:dyDescent="0.2">
      <c r="B1096" s="294">
        <v>220203</v>
      </c>
      <c r="C1096" s="212"/>
      <c r="D1096" s="294"/>
      <c r="E1096" s="212">
        <v>2101</v>
      </c>
      <c r="F1096" s="212">
        <v>50610801</v>
      </c>
      <c r="G1096" s="295" t="s">
        <v>563</v>
      </c>
      <c r="H1096" s="210">
        <f>SUM(H1097:H1101)</f>
        <v>5500000</v>
      </c>
      <c r="I1096" s="210">
        <f>SUM(I1097:I1101)</f>
        <v>1400000</v>
      </c>
      <c r="J1096" s="210"/>
      <c r="K1096" s="210">
        <f>SUM(K1097:K1101)</f>
        <v>50000000</v>
      </c>
      <c r="L1096" s="210">
        <f>SUM(L1097:L1101)</f>
        <v>0</v>
      </c>
    </row>
    <row r="1097" spans="2:12" ht="25.5" x14ac:dyDescent="0.2">
      <c r="B1097" s="212">
        <v>22020301</v>
      </c>
      <c r="C1097" s="212">
        <v>70922</v>
      </c>
      <c r="D1097" s="212"/>
      <c r="E1097" s="212">
        <v>2101</v>
      </c>
      <c r="F1097" s="212">
        <v>50610801</v>
      </c>
      <c r="G1097" s="213" t="s">
        <v>90</v>
      </c>
      <c r="H1097" s="298">
        <v>3500000</v>
      </c>
      <c r="I1097" s="298">
        <f>300000+500000</f>
        <v>800000</v>
      </c>
      <c r="J1097" s="298"/>
      <c r="K1097" s="298">
        <v>30000000</v>
      </c>
      <c r="L1097" s="298"/>
    </row>
    <row r="1098" spans="2:12" ht="14.25" x14ac:dyDescent="0.2">
      <c r="B1098" s="212">
        <v>22020302</v>
      </c>
      <c r="C1098" s="212">
        <v>70922</v>
      </c>
      <c r="D1098" s="212"/>
      <c r="E1098" s="212">
        <v>2101</v>
      </c>
      <c r="F1098" s="212">
        <v>50610801</v>
      </c>
      <c r="G1098" s="213" t="s">
        <v>91</v>
      </c>
      <c r="H1098" s="298">
        <v>1000000</v>
      </c>
      <c r="I1098" s="298">
        <v>100000</v>
      </c>
      <c r="J1098" s="298"/>
      <c r="K1098" s="298"/>
      <c r="L1098" s="298"/>
    </row>
    <row r="1099" spans="2:12" ht="14.25" x14ac:dyDescent="0.2">
      <c r="B1099" s="212">
        <v>22020303</v>
      </c>
      <c r="C1099" s="212">
        <v>70922</v>
      </c>
      <c r="D1099" s="212"/>
      <c r="E1099" s="212">
        <v>2101</v>
      </c>
      <c r="F1099" s="212">
        <v>50610801</v>
      </c>
      <c r="G1099" s="213" t="s">
        <v>92</v>
      </c>
      <c r="H1099" s="366">
        <v>250000</v>
      </c>
      <c r="I1099" s="366">
        <v>50000</v>
      </c>
      <c r="J1099" s="366"/>
      <c r="K1099" s="298">
        <v>10000000</v>
      </c>
      <c r="L1099" s="298"/>
    </row>
    <row r="1100" spans="2:12" ht="14.25" x14ac:dyDescent="0.2">
      <c r="B1100" s="212">
        <v>22020306</v>
      </c>
      <c r="C1100" s="212">
        <v>70922</v>
      </c>
      <c r="D1100" s="212"/>
      <c r="E1100" s="212">
        <v>2101</v>
      </c>
      <c r="F1100" s="212">
        <v>50610801</v>
      </c>
      <c r="G1100" s="213" t="s">
        <v>95</v>
      </c>
      <c r="H1100" s="298">
        <v>500000</v>
      </c>
      <c r="I1100" s="298">
        <v>200000</v>
      </c>
      <c r="J1100" s="298"/>
      <c r="K1100" s="298">
        <v>5000000</v>
      </c>
      <c r="L1100" s="298"/>
    </row>
    <row r="1101" spans="2:12" ht="14.25" x14ac:dyDescent="0.2">
      <c r="B1101" s="212">
        <v>22020307</v>
      </c>
      <c r="C1101" s="212">
        <v>70922</v>
      </c>
      <c r="D1101" s="212"/>
      <c r="E1101" s="212">
        <v>2101</v>
      </c>
      <c r="F1101" s="212">
        <v>50610801</v>
      </c>
      <c r="G1101" s="213" t="s">
        <v>96</v>
      </c>
      <c r="H1101" s="298">
        <v>250000</v>
      </c>
      <c r="I1101" s="298">
        <v>250000</v>
      </c>
      <c r="J1101" s="298"/>
      <c r="K1101" s="298">
        <v>5000000</v>
      </c>
      <c r="L1101" s="298"/>
    </row>
    <row r="1102" spans="2:12" ht="14.25" x14ac:dyDescent="0.2">
      <c r="B1102" s="294">
        <v>220204</v>
      </c>
      <c r="C1102" s="294"/>
      <c r="D1102" s="294"/>
      <c r="E1102" s="212">
        <v>2101</v>
      </c>
      <c r="F1102" s="212">
        <v>50610800</v>
      </c>
      <c r="G1102" s="295" t="s">
        <v>549</v>
      </c>
      <c r="H1102" s="210">
        <f t="shared" ref="H1102:L1102" si="143">SUM(H1103:H1106)</f>
        <v>3000000</v>
      </c>
      <c r="I1102" s="210">
        <f t="shared" si="143"/>
        <v>2107981.77</v>
      </c>
      <c r="J1102" s="210"/>
      <c r="K1102" s="210">
        <f t="shared" si="143"/>
        <v>0</v>
      </c>
      <c r="L1102" s="210">
        <f t="shared" si="143"/>
        <v>0</v>
      </c>
    </row>
    <row r="1103" spans="2:12" ht="25.5" x14ac:dyDescent="0.2">
      <c r="B1103" s="212">
        <v>22020401</v>
      </c>
      <c r="C1103" s="212"/>
      <c r="D1103" s="212"/>
      <c r="E1103" s="212">
        <v>2101</v>
      </c>
      <c r="F1103" s="212">
        <v>50610800</v>
      </c>
      <c r="G1103" s="213" t="s">
        <v>102</v>
      </c>
      <c r="H1103" s="298">
        <v>1000000</v>
      </c>
      <c r="I1103" s="298">
        <f>200000+500000</f>
        <v>700000</v>
      </c>
      <c r="J1103" s="298"/>
      <c r="K1103" s="298"/>
      <c r="L1103" s="298"/>
    </row>
    <row r="1104" spans="2:12" ht="14.25" x14ac:dyDescent="0.2">
      <c r="B1104" s="212">
        <v>22020402</v>
      </c>
      <c r="C1104" s="212"/>
      <c r="D1104" s="212"/>
      <c r="E1104" s="212">
        <v>2101</v>
      </c>
      <c r="F1104" s="212">
        <v>50610800</v>
      </c>
      <c r="G1104" s="213" t="s">
        <v>103</v>
      </c>
      <c r="H1104" s="298">
        <v>1000000</v>
      </c>
      <c r="I1104" s="298">
        <f>300000+107981.77</f>
        <v>407981.77</v>
      </c>
      <c r="J1104" s="298"/>
      <c r="K1104" s="298"/>
      <c r="L1104" s="298"/>
    </row>
    <row r="1105" spans="2:13" ht="25.5" x14ac:dyDescent="0.2">
      <c r="B1105" s="212">
        <v>22020404</v>
      </c>
      <c r="C1105" s="212"/>
      <c r="D1105" s="212"/>
      <c r="E1105" s="212">
        <v>2101</v>
      </c>
      <c r="F1105" s="212">
        <v>50610800</v>
      </c>
      <c r="G1105" s="213" t="s">
        <v>105</v>
      </c>
      <c r="H1105" s="298">
        <v>1000000</v>
      </c>
      <c r="I1105" s="298">
        <v>500000</v>
      </c>
      <c r="J1105" s="298"/>
      <c r="K1105" s="298"/>
      <c r="L1105" s="298"/>
    </row>
    <row r="1106" spans="2:13" ht="17.25" customHeight="1" x14ac:dyDescent="0.2">
      <c r="B1106" s="212">
        <v>22020406</v>
      </c>
      <c r="C1106" s="212"/>
      <c r="D1106" s="212"/>
      <c r="E1106" s="212">
        <v>2101</v>
      </c>
      <c r="F1106" s="212">
        <v>50610800</v>
      </c>
      <c r="G1106" s="213" t="s">
        <v>107</v>
      </c>
      <c r="H1106" s="298"/>
      <c r="I1106" s="298">
        <v>500000</v>
      </c>
      <c r="J1106" s="298"/>
      <c r="K1106" s="298"/>
      <c r="L1106" s="298"/>
    </row>
    <row r="1107" spans="2:13" ht="14.25" x14ac:dyDescent="0.2">
      <c r="B1107" s="294">
        <v>220205</v>
      </c>
      <c r="C1107" s="294"/>
      <c r="D1107" s="294"/>
      <c r="E1107" s="212">
        <v>2101</v>
      </c>
      <c r="F1107" s="212">
        <v>50610800</v>
      </c>
      <c r="G1107" s="295" t="s">
        <v>562</v>
      </c>
      <c r="H1107" s="210">
        <f t="shared" ref="H1107:L1107" si="144">SUM(H1108:H1108)</f>
        <v>2000000</v>
      </c>
      <c r="I1107" s="210">
        <f t="shared" si="144"/>
        <v>500000</v>
      </c>
      <c r="J1107" s="210"/>
      <c r="K1107" s="210">
        <f t="shared" si="144"/>
        <v>0</v>
      </c>
      <c r="L1107" s="210">
        <f t="shared" si="144"/>
        <v>0</v>
      </c>
    </row>
    <row r="1108" spans="2:13" ht="14.25" x14ac:dyDescent="0.2">
      <c r="B1108" s="212">
        <v>22020501</v>
      </c>
      <c r="C1108" s="212"/>
      <c r="D1108" s="212"/>
      <c r="E1108" s="212">
        <v>2101</v>
      </c>
      <c r="F1108" s="212">
        <v>50610800</v>
      </c>
      <c r="G1108" s="213" t="s">
        <v>114</v>
      </c>
      <c r="H1108" s="298">
        <v>2000000</v>
      </c>
      <c r="I1108" s="298">
        <v>500000</v>
      </c>
      <c r="J1108" s="298"/>
      <c r="K1108" s="298"/>
      <c r="L1108" s="298"/>
    </row>
    <row r="1109" spans="2:13" ht="14.25" x14ac:dyDescent="0.2">
      <c r="B1109" s="294">
        <v>220208</v>
      </c>
      <c r="C1109" s="294"/>
      <c r="D1109" s="294"/>
      <c r="E1109" s="212">
        <v>2101</v>
      </c>
      <c r="F1109" s="212">
        <v>50610800</v>
      </c>
      <c r="G1109" s="295" t="s">
        <v>548</v>
      </c>
      <c r="H1109" s="210">
        <f t="shared" ref="H1109:L1109" si="145">SUM(H1110:H1111)</f>
        <v>2000000</v>
      </c>
      <c r="I1109" s="210">
        <f t="shared" si="145"/>
        <v>1000000</v>
      </c>
      <c r="J1109" s="210"/>
      <c r="K1109" s="210">
        <f t="shared" si="145"/>
        <v>0</v>
      </c>
      <c r="L1109" s="210">
        <f t="shared" si="145"/>
        <v>0</v>
      </c>
    </row>
    <row r="1110" spans="2:13" ht="14.25" x14ac:dyDescent="0.2">
      <c r="B1110" s="212">
        <v>22020801</v>
      </c>
      <c r="C1110" s="212"/>
      <c r="D1110" s="212"/>
      <c r="E1110" s="212">
        <v>2101</v>
      </c>
      <c r="F1110" s="212">
        <v>50610800</v>
      </c>
      <c r="G1110" s="213" t="s">
        <v>130</v>
      </c>
      <c r="H1110" s="298">
        <v>1000000</v>
      </c>
      <c r="I1110" s="298">
        <v>500000</v>
      </c>
      <c r="J1110" s="298"/>
      <c r="K1110" s="298"/>
      <c r="L1110" s="298"/>
    </row>
    <row r="1111" spans="2:13" ht="18.95" customHeight="1" x14ac:dyDescent="0.2">
      <c r="B1111" s="212">
        <v>22020803</v>
      </c>
      <c r="C1111" s="212"/>
      <c r="D1111" s="212"/>
      <c r="E1111" s="212">
        <v>2101</v>
      </c>
      <c r="F1111" s="212">
        <v>50610800</v>
      </c>
      <c r="G1111" s="213" t="s">
        <v>132</v>
      </c>
      <c r="H1111" s="298">
        <v>1000000</v>
      </c>
      <c r="I1111" s="298">
        <v>500000</v>
      </c>
      <c r="J1111" s="298"/>
      <c r="K1111" s="298"/>
      <c r="L1111" s="298"/>
    </row>
    <row r="1112" spans="2:13" ht="17.45" customHeight="1" x14ac:dyDescent="0.2">
      <c r="B1112" s="294">
        <v>220209</v>
      </c>
      <c r="C1112" s="294"/>
      <c r="D1112" s="294"/>
      <c r="E1112" s="212">
        <v>2101</v>
      </c>
      <c r="F1112" s="212">
        <v>50610800</v>
      </c>
      <c r="G1112" s="295" t="s">
        <v>550</v>
      </c>
      <c r="H1112" s="210">
        <f t="shared" ref="H1112:L1112" si="146">SUM(H1113:H1113)</f>
        <v>1000000</v>
      </c>
      <c r="I1112" s="210">
        <f t="shared" si="146"/>
        <v>300000</v>
      </c>
      <c r="J1112" s="210"/>
      <c r="K1112" s="210">
        <f t="shared" si="146"/>
        <v>0</v>
      </c>
      <c r="L1112" s="210">
        <f t="shared" si="146"/>
        <v>0</v>
      </c>
    </row>
    <row r="1113" spans="2:13" ht="14.25" x14ac:dyDescent="0.2">
      <c r="B1113" s="212">
        <v>22020901</v>
      </c>
      <c r="C1113" s="212"/>
      <c r="D1113" s="212"/>
      <c r="E1113" s="212">
        <v>2101</v>
      </c>
      <c r="F1113" s="212">
        <v>50610800</v>
      </c>
      <c r="G1113" s="213" t="s">
        <v>135</v>
      </c>
      <c r="H1113" s="298">
        <v>1000000</v>
      </c>
      <c r="I1113" s="298">
        <v>300000</v>
      </c>
      <c r="J1113" s="298"/>
      <c r="K1113" s="298"/>
      <c r="L1113" s="298"/>
    </row>
    <row r="1114" spans="2:13" ht="14.25" x14ac:dyDescent="0.2">
      <c r="B1114" s="294">
        <v>220210</v>
      </c>
      <c r="C1114" s="212"/>
      <c r="D1114" s="294"/>
      <c r="E1114" s="212"/>
      <c r="F1114" s="212"/>
      <c r="G1114" s="295" t="s">
        <v>137</v>
      </c>
      <c r="H1114" s="210">
        <f>SUM(H1115:H1120)</f>
        <v>2500000</v>
      </c>
      <c r="I1114" s="210">
        <f>SUM(I1115:I1120)</f>
        <v>1400000</v>
      </c>
      <c r="J1114" s="210"/>
      <c r="K1114" s="210">
        <f t="shared" ref="K1114:M1114" si="147">SUM(K1115:K1120)</f>
        <v>30000000</v>
      </c>
      <c r="L1114" s="210">
        <f t="shared" si="147"/>
        <v>0</v>
      </c>
      <c r="M1114" s="130">
        <f t="shared" si="147"/>
        <v>0</v>
      </c>
    </row>
    <row r="1115" spans="2:13" ht="14.25" x14ac:dyDescent="0.2">
      <c r="B1115" s="212">
        <v>22021001</v>
      </c>
      <c r="C1115" s="212">
        <v>70922</v>
      </c>
      <c r="D1115" s="212"/>
      <c r="E1115" s="212">
        <v>2101</v>
      </c>
      <c r="F1115" s="212">
        <v>50610801</v>
      </c>
      <c r="G1115" s="213" t="s">
        <v>138</v>
      </c>
      <c r="H1115" s="298"/>
      <c r="I1115" s="298">
        <v>100000</v>
      </c>
      <c r="J1115" s="298"/>
      <c r="K1115" s="298">
        <v>2000000</v>
      </c>
      <c r="L1115" s="298"/>
    </row>
    <row r="1116" spans="2:13" ht="14.25" x14ac:dyDescent="0.2">
      <c r="B1116" s="212">
        <v>22021002</v>
      </c>
      <c r="C1116" s="212">
        <v>70922</v>
      </c>
      <c r="D1116" s="212"/>
      <c r="E1116" s="212">
        <v>2101</v>
      </c>
      <c r="F1116" s="212">
        <v>50610801</v>
      </c>
      <c r="G1116" s="213" t="s">
        <v>139</v>
      </c>
      <c r="H1116" s="298">
        <v>1000000</v>
      </c>
      <c r="I1116" s="298">
        <v>100000</v>
      </c>
      <c r="J1116" s="298"/>
      <c r="K1116" s="298">
        <v>5000000</v>
      </c>
      <c r="L1116" s="298"/>
    </row>
    <row r="1117" spans="2:13" ht="14.25" x14ac:dyDescent="0.2">
      <c r="B1117" s="212">
        <v>22021003</v>
      </c>
      <c r="C1117" s="212">
        <v>70922</v>
      </c>
      <c r="D1117" s="212"/>
      <c r="E1117" s="212">
        <v>2101</v>
      </c>
      <c r="F1117" s="212">
        <v>50610801</v>
      </c>
      <c r="G1117" s="213" t="s">
        <v>140</v>
      </c>
      <c r="H1117" s="298">
        <v>1000000</v>
      </c>
      <c r="I1117" s="298">
        <v>500000</v>
      </c>
      <c r="J1117" s="298"/>
      <c r="K1117" s="298">
        <v>3000000</v>
      </c>
      <c r="L1117" s="298"/>
    </row>
    <row r="1118" spans="2:13" ht="14.25" x14ac:dyDescent="0.2">
      <c r="B1118" s="212">
        <v>22021004</v>
      </c>
      <c r="C1118" s="212">
        <v>70922</v>
      </c>
      <c r="D1118" s="212"/>
      <c r="E1118" s="212">
        <v>2101</v>
      </c>
      <c r="F1118" s="212">
        <v>50610801</v>
      </c>
      <c r="G1118" s="213" t="s">
        <v>141</v>
      </c>
      <c r="H1118" s="298"/>
      <c r="I1118" s="298">
        <v>500000</v>
      </c>
      <c r="J1118" s="298"/>
      <c r="K1118" s="298"/>
      <c r="L1118" s="298"/>
    </row>
    <row r="1119" spans="2:13" ht="14.25" x14ac:dyDescent="0.2">
      <c r="B1119" s="212">
        <v>22021007</v>
      </c>
      <c r="C1119" s="212">
        <v>70922</v>
      </c>
      <c r="D1119" s="212"/>
      <c r="E1119" s="212">
        <v>2101</v>
      </c>
      <c r="F1119" s="212">
        <v>50610801</v>
      </c>
      <c r="G1119" s="213" t="s">
        <v>143</v>
      </c>
      <c r="H1119" s="358"/>
      <c r="I1119" s="358">
        <v>100000</v>
      </c>
      <c r="J1119" s="358"/>
      <c r="K1119" s="298"/>
      <c r="L1119" s="298"/>
    </row>
    <row r="1120" spans="2:13" ht="14.25" x14ac:dyDescent="0.2">
      <c r="B1120" s="212">
        <v>22021009</v>
      </c>
      <c r="C1120" s="212"/>
      <c r="D1120" s="212"/>
      <c r="E1120" s="212">
        <v>2101</v>
      </c>
      <c r="F1120" s="212">
        <v>50610801</v>
      </c>
      <c r="G1120" s="213" t="s">
        <v>145</v>
      </c>
      <c r="H1120" s="298">
        <v>500000</v>
      </c>
      <c r="I1120" s="298">
        <v>100000</v>
      </c>
      <c r="J1120" s="298"/>
      <c r="K1120" s="298">
        <v>20000000</v>
      </c>
      <c r="L1120" s="298"/>
    </row>
    <row r="1121" spans="2:13" ht="14.25" x14ac:dyDescent="0.2">
      <c r="B1121" s="212"/>
      <c r="C1121" s="212"/>
      <c r="D1121" s="212"/>
      <c r="E1121" s="212"/>
      <c r="F1121" s="212"/>
      <c r="G1121" s="213"/>
      <c r="H1121" s="298"/>
      <c r="I1121" s="298"/>
      <c r="J1121" s="298"/>
      <c r="K1121" s="298"/>
      <c r="L1121" s="298"/>
    </row>
    <row r="1122" spans="2:13" ht="14.25" x14ac:dyDescent="0.2">
      <c r="B1122" s="212"/>
      <c r="C1122" s="212"/>
      <c r="D1122" s="212"/>
      <c r="E1122" s="212"/>
      <c r="F1122" s="212"/>
      <c r="G1122" s="212" t="s">
        <v>506</v>
      </c>
      <c r="H1122" s="298"/>
      <c r="I1122" s="298"/>
      <c r="J1122" s="298"/>
      <c r="K1122" s="298"/>
      <c r="L1122" s="298"/>
    </row>
    <row r="1123" spans="2:13" ht="14.25" x14ac:dyDescent="0.2">
      <c r="B1123" s="212"/>
      <c r="C1123" s="212"/>
      <c r="D1123" s="212"/>
      <c r="E1123" s="212"/>
      <c r="F1123" s="212"/>
      <c r="G1123" s="357" t="s">
        <v>471</v>
      </c>
      <c r="H1123" s="298"/>
      <c r="I1123" s="298"/>
      <c r="J1123" s="298"/>
      <c r="K1123" s="298"/>
      <c r="L1123" s="298"/>
      <c r="M1123" s="131"/>
    </row>
    <row r="1124" spans="2:13" ht="14.25" x14ac:dyDescent="0.2">
      <c r="B1124" s="212"/>
      <c r="C1124" s="212"/>
      <c r="D1124" s="212"/>
      <c r="E1124" s="212"/>
      <c r="F1124" s="212"/>
      <c r="G1124" s="357" t="s">
        <v>472</v>
      </c>
      <c r="H1124" s="298">
        <f>H1089</f>
        <v>30000000</v>
      </c>
      <c r="I1124" s="374">
        <f t="shared" ref="I1124:M1124" si="148">I1089</f>
        <v>7307981.7699999996</v>
      </c>
      <c r="J1124" s="298"/>
      <c r="K1124" s="298">
        <v>120000000</v>
      </c>
      <c r="L1124" s="298">
        <f t="shared" si="148"/>
        <v>150000</v>
      </c>
      <c r="M1124" s="131">
        <f t="shared" si="148"/>
        <v>0</v>
      </c>
    </row>
    <row r="1125" spans="2:13" ht="14.25" x14ac:dyDescent="0.2">
      <c r="B1125" s="212"/>
      <c r="C1125" s="212"/>
      <c r="D1125" s="212"/>
      <c r="E1125" s="212"/>
      <c r="F1125" s="212"/>
      <c r="G1125" s="357" t="s">
        <v>2</v>
      </c>
      <c r="H1125" s="298">
        <f>SUM(H1123:H1124)</f>
        <v>30000000</v>
      </c>
      <c r="I1125" s="374">
        <f t="shared" ref="I1125:M1125" si="149">SUM(I1123:I1124)</f>
        <v>7307981.7699999996</v>
      </c>
      <c r="J1125" s="298"/>
      <c r="K1125" s="298">
        <f t="shared" si="149"/>
        <v>120000000</v>
      </c>
      <c r="L1125" s="298">
        <f t="shared" si="149"/>
        <v>150000</v>
      </c>
      <c r="M1125" s="131">
        <f t="shared" si="149"/>
        <v>0</v>
      </c>
    </row>
    <row r="1126" spans="2:13" x14ac:dyDescent="0.25">
      <c r="B1126" s="325"/>
      <c r="C1126" s="335"/>
      <c r="D1126" s="335"/>
      <c r="E1126" s="335"/>
      <c r="F1126" s="335"/>
      <c r="G1126" s="335"/>
      <c r="H1126" s="339"/>
      <c r="I1126" s="328"/>
      <c r="J1126" s="328"/>
      <c r="K1126" s="34"/>
      <c r="L1126" s="34"/>
    </row>
    <row r="1127" spans="2:13" x14ac:dyDescent="0.25">
      <c r="B1127" s="325"/>
      <c r="C1127" s="335"/>
      <c r="D1127" s="325"/>
      <c r="E1127" s="325"/>
      <c r="F1127" s="325"/>
      <c r="G1127" s="335"/>
      <c r="H1127" s="336"/>
      <c r="I1127" s="325"/>
      <c r="J1127" s="325"/>
      <c r="K1127" s="34"/>
      <c r="L1127" s="34"/>
    </row>
    <row r="1128" spans="2:13" x14ac:dyDescent="0.25">
      <c r="B1128" s="325"/>
      <c r="C1128" s="335"/>
      <c r="D1128" s="325"/>
      <c r="E1128" s="325"/>
      <c r="F1128" s="325"/>
      <c r="G1128" s="335"/>
      <c r="H1128" s="336"/>
      <c r="I1128" s="325"/>
      <c r="J1128" s="325"/>
      <c r="K1128" s="34"/>
      <c r="L1128" s="34"/>
    </row>
    <row r="1129" spans="2:13" x14ac:dyDescent="0.25">
      <c r="B1129" s="325"/>
      <c r="C1129" s="335"/>
      <c r="D1129" s="325"/>
      <c r="E1129" s="325"/>
      <c r="F1129" s="325"/>
      <c r="G1129" s="335"/>
      <c r="H1129" s="336"/>
      <c r="I1129" s="325"/>
      <c r="J1129" s="325"/>
      <c r="K1129" s="34"/>
      <c r="L1129" s="34"/>
    </row>
    <row r="1130" spans="2:13" ht="23.25" x14ac:dyDescent="0.35">
      <c r="B1130" s="921" t="s">
        <v>0</v>
      </c>
      <c r="C1130" s="921"/>
      <c r="D1130" s="921"/>
      <c r="E1130" s="921"/>
      <c r="F1130" s="921"/>
      <c r="G1130" s="921"/>
      <c r="H1130" s="921"/>
      <c r="I1130" s="921"/>
      <c r="J1130" s="921"/>
      <c r="K1130" s="921"/>
      <c r="L1130" s="921"/>
    </row>
    <row r="1131" spans="2:13" ht="18" x14ac:dyDescent="0.25">
      <c r="B1131" s="900" t="s">
        <v>1016</v>
      </c>
      <c r="C1131" s="900"/>
      <c r="D1131" s="900"/>
      <c r="E1131" s="900"/>
      <c r="F1131" s="900"/>
      <c r="G1131" s="900"/>
      <c r="H1131" s="900"/>
      <c r="I1131" s="900"/>
      <c r="J1131" s="900"/>
      <c r="K1131" s="900"/>
      <c r="L1131" s="900"/>
    </row>
    <row r="1132" spans="2:13" ht="57.75" customHeight="1" x14ac:dyDescent="0.25">
      <c r="B1132" s="224" t="s">
        <v>470</v>
      </c>
      <c r="C1132" s="224" t="s">
        <v>466</v>
      </c>
      <c r="D1132" s="224" t="s">
        <v>500</v>
      </c>
      <c r="E1132" s="224" t="s">
        <v>501</v>
      </c>
      <c r="F1132" s="224" t="s">
        <v>467</v>
      </c>
      <c r="G1132" s="355" t="s">
        <v>455</v>
      </c>
      <c r="H1132" s="227" t="s">
        <v>559</v>
      </c>
      <c r="I1132" s="783" t="s">
        <v>1107</v>
      </c>
      <c r="J1132" s="359"/>
      <c r="K1132" s="224" t="s">
        <v>777</v>
      </c>
      <c r="L1132" s="360" t="s">
        <v>790</v>
      </c>
    </row>
    <row r="1133" spans="2:13" ht="15" x14ac:dyDescent="0.25">
      <c r="B1133" s="294">
        <v>2</v>
      </c>
      <c r="C1133" s="294"/>
      <c r="D1133" s="294"/>
      <c r="E1133" s="294"/>
      <c r="F1133" s="294"/>
      <c r="G1133" s="783" t="s">
        <v>59</v>
      </c>
      <c r="H1133" s="361">
        <f>SUM(H1134,H1140)</f>
        <v>1041356549</v>
      </c>
      <c r="I1133" s="362">
        <f t="shared" ref="I1133:L1133" si="150">SUM(I1134,I1140)</f>
        <v>334491971.72000003</v>
      </c>
      <c r="J1133" s="362"/>
      <c r="K1133" s="361">
        <f t="shared" si="150"/>
        <v>1018110230</v>
      </c>
      <c r="L1133" s="361">
        <f t="shared" si="150"/>
        <v>104155670</v>
      </c>
    </row>
    <row r="1134" spans="2:13" ht="15" x14ac:dyDescent="0.25">
      <c r="B1134" s="294">
        <v>21</v>
      </c>
      <c r="C1134" s="294"/>
      <c r="D1134" s="294"/>
      <c r="E1134" s="294"/>
      <c r="F1134" s="294"/>
      <c r="G1134" s="295" t="s">
        <v>3</v>
      </c>
      <c r="H1134" s="361">
        <f>SUM(H1135:H1137)</f>
        <v>91356549</v>
      </c>
      <c r="I1134" s="362">
        <f>H1134</f>
        <v>91356549</v>
      </c>
      <c r="J1134" s="362"/>
      <c r="K1134" s="361">
        <f t="shared" ref="K1134:L1134" si="151">SUM(K1135:K1136)</f>
        <v>0</v>
      </c>
      <c r="L1134" s="361">
        <f t="shared" si="151"/>
        <v>0</v>
      </c>
    </row>
    <row r="1135" spans="2:13" ht="15" x14ac:dyDescent="0.25">
      <c r="B1135" s="222">
        <v>21010101</v>
      </c>
      <c r="C1135" s="222"/>
      <c r="D1135" s="222"/>
      <c r="E1135" s="222"/>
      <c r="F1135" s="222"/>
      <c r="G1135" s="226" t="s">
        <v>60</v>
      </c>
      <c r="H1135" s="363">
        <f>'SOCIAL SECTOR PERSONNEL COST'!H718</f>
        <v>71958075</v>
      </c>
      <c r="I1135" s="362">
        <f>H1135</f>
        <v>71958075</v>
      </c>
      <c r="J1135" s="362"/>
      <c r="K1135" s="363"/>
      <c r="L1135" s="363"/>
    </row>
    <row r="1136" spans="2:13" ht="15" x14ac:dyDescent="0.25">
      <c r="B1136" s="223">
        <v>2102</v>
      </c>
      <c r="C1136" s="223"/>
      <c r="D1136" s="223"/>
      <c r="E1136" s="223"/>
      <c r="F1136" s="223"/>
      <c r="G1136" s="225" t="s">
        <v>564</v>
      </c>
      <c r="H1136" s="363">
        <f>SUM(H1137)</f>
        <v>9699237</v>
      </c>
      <c r="I1136" s="362">
        <f t="shared" ref="I1136:L1136" si="152">SUM(I1137)</f>
        <v>9699237</v>
      </c>
      <c r="J1136" s="362"/>
      <c r="K1136" s="363">
        <f t="shared" si="152"/>
        <v>0</v>
      </c>
      <c r="L1136" s="363">
        <f t="shared" si="152"/>
        <v>0</v>
      </c>
    </row>
    <row r="1137" spans="2:14" ht="15" x14ac:dyDescent="0.25">
      <c r="B1137" s="223">
        <v>210201</v>
      </c>
      <c r="C1137" s="223"/>
      <c r="D1137" s="223"/>
      <c r="E1137" s="223"/>
      <c r="F1137" s="223"/>
      <c r="G1137" s="225" t="s">
        <v>64</v>
      </c>
      <c r="H1137" s="363">
        <f>SUM(H1138:H1139)</f>
        <v>9699237</v>
      </c>
      <c r="I1137" s="362">
        <f t="shared" ref="I1137:L1137" si="153">SUM(I1138:I1139)</f>
        <v>9699237</v>
      </c>
      <c r="J1137" s="362"/>
      <c r="K1137" s="363">
        <f t="shared" si="153"/>
        <v>0</v>
      </c>
      <c r="L1137" s="363">
        <f t="shared" si="153"/>
        <v>0</v>
      </c>
    </row>
    <row r="1138" spans="2:14" ht="21.75" customHeight="1" x14ac:dyDescent="0.25">
      <c r="B1138" s="222">
        <v>21020101</v>
      </c>
      <c r="C1138" s="222"/>
      <c r="D1138" s="222"/>
      <c r="E1138" s="222"/>
      <c r="F1138" s="222"/>
      <c r="G1138" s="226" t="s">
        <v>65</v>
      </c>
      <c r="H1138" s="363">
        <f>'SOCIAL SECTOR PERSONNEL COST'!J718</f>
        <v>7914876</v>
      </c>
      <c r="I1138" s="362">
        <f>H1138</f>
        <v>7914876</v>
      </c>
      <c r="J1138" s="362"/>
      <c r="K1138" s="363"/>
      <c r="L1138" s="363"/>
    </row>
    <row r="1139" spans="2:14" ht="16.5" customHeight="1" x14ac:dyDescent="0.25">
      <c r="B1139" s="222">
        <v>21020102</v>
      </c>
      <c r="C1139" s="222"/>
      <c r="D1139" s="222"/>
      <c r="E1139" s="222"/>
      <c r="F1139" s="222"/>
      <c r="G1139" s="226" t="s">
        <v>454</v>
      </c>
      <c r="H1139" s="363">
        <f>'SOCIAL SECTOR PERSONNEL COST'!I718</f>
        <v>1784361</v>
      </c>
      <c r="I1139" s="362">
        <f>H1139</f>
        <v>1784361</v>
      </c>
      <c r="J1139" s="362"/>
      <c r="K1139" s="363"/>
      <c r="L1139" s="363"/>
    </row>
    <row r="1140" spans="2:14" ht="21" customHeight="1" x14ac:dyDescent="0.25">
      <c r="B1140" s="294">
        <v>2202</v>
      </c>
      <c r="C1140" s="294"/>
      <c r="D1140" s="294"/>
      <c r="E1140" s="294"/>
      <c r="F1140" s="294"/>
      <c r="G1140" s="295" t="s">
        <v>4</v>
      </c>
      <c r="H1140" s="361">
        <f>SUM(H1141,H1145,H1149,H1152,H1156,H1158,H1160)</f>
        <v>950000000</v>
      </c>
      <c r="I1140" s="848">
        <f t="shared" ref="I1140:L1140" si="154">SUM(I1141,I1145,I1149,I1152,I1156,I1158,I1160)</f>
        <v>243135422.72</v>
      </c>
      <c r="J1140" s="362"/>
      <c r="K1140" s="361">
        <f t="shared" si="154"/>
        <v>1018110230</v>
      </c>
      <c r="L1140" s="361">
        <f t="shared" si="154"/>
        <v>104155670</v>
      </c>
    </row>
    <row r="1141" spans="2:14" ht="33" customHeight="1" x14ac:dyDescent="0.25">
      <c r="B1141" s="294">
        <v>220201</v>
      </c>
      <c r="C1141" s="783">
        <v>70980</v>
      </c>
      <c r="D1141" s="783">
        <v>5000002017</v>
      </c>
      <c r="E1141" s="783">
        <v>2101</v>
      </c>
      <c r="F1141" s="783"/>
      <c r="G1141" s="295" t="s">
        <v>561</v>
      </c>
      <c r="H1141" s="361">
        <v>18000000</v>
      </c>
      <c r="I1141" s="362">
        <v>18000000</v>
      </c>
      <c r="J1141" s="362"/>
      <c r="K1141" s="295">
        <f>SUM(K1142:K1144)</f>
        <v>23610230</v>
      </c>
      <c r="L1141" s="295">
        <f>SUM(L1142:L1144)</f>
        <v>0</v>
      </c>
    </row>
    <row r="1142" spans="2:14" ht="15" x14ac:dyDescent="0.25">
      <c r="B1142" s="784">
        <v>22020101</v>
      </c>
      <c r="C1142" s="783">
        <v>70980</v>
      </c>
      <c r="D1142" s="783">
        <v>5000002017</v>
      </c>
      <c r="E1142" s="783">
        <v>2101</v>
      </c>
      <c r="F1142" s="783">
        <v>50610801</v>
      </c>
      <c r="G1142" s="213" t="s">
        <v>77</v>
      </c>
      <c r="H1142" s="361">
        <v>3000000</v>
      </c>
      <c r="I1142" s="362">
        <v>3000000</v>
      </c>
      <c r="J1142" s="362"/>
      <c r="K1142" s="361">
        <v>1610230</v>
      </c>
      <c r="L1142" s="361"/>
    </row>
    <row r="1143" spans="2:14" ht="15" x14ac:dyDescent="0.25">
      <c r="B1143" s="784">
        <v>22020102</v>
      </c>
      <c r="C1143" s="783">
        <v>70980</v>
      </c>
      <c r="D1143" s="783">
        <v>5000002017</v>
      </c>
      <c r="E1143" s="783">
        <v>2101</v>
      </c>
      <c r="F1143" s="783">
        <v>50610801</v>
      </c>
      <c r="G1143" s="213" t="s">
        <v>78</v>
      </c>
      <c r="H1143" s="361">
        <v>7000000</v>
      </c>
      <c r="I1143" s="362">
        <v>7000000</v>
      </c>
      <c r="J1143" s="362"/>
      <c r="K1143" s="361">
        <v>14000000</v>
      </c>
      <c r="L1143" s="361"/>
    </row>
    <row r="1144" spans="2:14" ht="26.25" x14ac:dyDescent="0.25">
      <c r="B1144" s="784">
        <v>22020104</v>
      </c>
      <c r="C1144" s="783">
        <v>70980</v>
      </c>
      <c r="D1144" s="783">
        <v>5000002017</v>
      </c>
      <c r="E1144" s="783">
        <v>2101</v>
      </c>
      <c r="F1144" s="783">
        <v>50610801</v>
      </c>
      <c r="G1144" s="213" t="s">
        <v>80</v>
      </c>
      <c r="H1144" s="361">
        <v>8000000</v>
      </c>
      <c r="I1144" s="362">
        <v>1000000</v>
      </c>
      <c r="J1144" s="362"/>
      <c r="K1144" s="361">
        <v>8000000</v>
      </c>
      <c r="L1144" s="361"/>
    </row>
    <row r="1145" spans="2:14" ht="15" x14ac:dyDescent="0.25">
      <c r="B1145" s="294">
        <v>220202</v>
      </c>
      <c r="C1145" s="783">
        <v>70980</v>
      </c>
      <c r="D1145" s="783">
        <v>5000002017</v>
      </c>
      <c r="E1145" s="783">
        <v>2101</v>
      </c>
      <c r="F1145" s="783"/>
      <c r="G1145" s="295" t="s">
        <v>568</v>
      </c>
      <c r="H1145" s="361">
        <f>SUM(H1146:H1148)</f>
        <v>2100000</v>
      </c>
      <c r="I1145" s="362">
        <f t="shared" ref="I1145:L1145" si="155">SUM(I1146:I1148)</f>
        <v>2100000</v>
      </c>
      <c r="J1145" s="362"/>
      <c r="K1145" s="361">
        <f t="shared" si="155"/>
        <v>1200000</v>
      </c>
      <c r="L1145" s="361">
        <f t="shared" si="155"/>
        <v>357450</v>
      </c>
    </row>
    <row r="1146" spans="2:14" ht="14.25" customHeight="1" x14ac:dyDescent="0.25">
      <c r="B1146" s="784">
        <v>22020201</v>
      </c>
      <c r="C1146" s="783">
        <v>70980</v>
      </c>
      <c r="D1146" s="783">
        <v>5000002017</v>
      </c>
      <c r="E1146" s="783">
        <v>2101</v>
      </c>
      <c r="F1146" s="783">
        <v>50610801</v>
      </c>
      <c r="G1146" s="213" t="s">
        <v>82</v>
      </c>
      <c r="H1146" s="361">
        <v>1000000</v>
      </c>
      <c r="I1146" s="362">
        <v>1000000</v>
      </c>
      <c r="J1146" s="362"/>
      <c r="K1146" s="361">
        <v>400000</v>
      </c>
      <c r="L1146" s="361">
        <v>164000</v>
      </c>
      <c r="N1146" s="125"/>
    </row>
    <row r="1147" spans="2:14" ht="15" x14ac:dyDescent="0.25">
      <c r="B1147" s="784">
        <v>22020203</v>
      </c>
      <c r="C1147" s="783">
        <v>70980</v>
      </c>
      <c r="D1147" s="783">
        <v>5000002017</v>
      </c>
      <c r="E1147" s="783">
        <v>2101</v>
      </c>
      <c r="F1147" s="783">
        <v>50610801</v>
      </c>
      <c r="G1147" s="213" t="s">
        <v>84</v>
      </c>
      <c r="H1147" s="361">
        <v>1000000</v>
      </c>
      <c r="I1147" s="362">
        <v>1000000</v>
      </c>
      <c r="J1147" s="362"/>
      <c r="K1147" s="361">
        <v>700000</v>
      </c>
      <c r="L1147" s="361">
        <v>120000</v>
      </c>
      <c r="N1147" s="125"/>
    </row>
    <row r="1148" spans="2:14" ht="17.25" customHeight="1" x14ac:dyDescent="0.25">
      <c r="B1148" s="784">
        <v>22020205</v>
      </c>
      <c r="C1148" s="783">
        <v>70980</v>
      </c>
      <c r="D1148" s="783">
        <v>5000002017</v>
      </c>
      <c r="E1148" s="783">
        <v>2101</v>
      </c>
      <c r="F1148" s="783">
        <v>50610801</v>
      </c>
      <c r="G1148" s="213" t="s">
        <v>86</v>
      </c>
      <c r="H1148" s="361">
        <v>100000</v>
      </c>
      <c r="I1148" s="362">
        <v>100000</v>
      </c>
      <c r="J1148" s="362"/>
      <c r="K1148" s="361">
        <v>100000</v>
      </c>
      <c r="L1148" s="361">
        <v>73450</v>
      </c>
      <c r="N1148" s="125"/>
    </row>
    <row r="1149" spans="2:14" ht="15" x14ac:dyDescent="0.25">
      <c r="B1149" s="294">
        <v>220203</v>
      </c>
      <c r="C1149" s="783">
        <v>70980</v>
      </c>
      <c r="D1149" s="783">
        <v>5000002017</v>
      </c>
      <c r="E1149" s="783">
        <v>2101</v>
      </c>
      <c r="F1149" s="783"/>
      <c r="G1149" s="295" t="s">
        <v>563</v>
      </c>
      <c r="H1149" s="361">
        <f>SUM(H1150:H1151)</f>
        <v>3000000</v>
      </c>
      <c r="I1149" s="362">
        <f t="shared" ref="I1149:L1149" si="156">SUM(I1150:I1151)</f>
        <v>2000000</v>
      </c>
      <c r="J1149" s="362"/>
      <c r="K1149" s="361">
        <f t="shared" si="156"/>
        <v>1300000</v>
      </c>
      <c r="L1149" s="361">
        <f t="shared" si="156"/>
        <v>368520</v>
      </c>
    </row>
    <row r="1150" spans="2:14" ht="25.5" customHeight="1" x14ac:dyDescent="0.25">
      <c r="B1150" s="784">
        <v>22020301</v>
      </c>
      <c r="C1150" s="783">
        <v>70980</v>
      </c>
      <c r="D1150" s="783">
        <v>5000002017</v>
      </c>
      <c r="E1150" s="783">
        <v>2101</v>
      </c>
      <c r="F1150" s="783">
        <v>50610801</v>
      </c>
      <c r="G1150" s="213" t="s">
        <v>90</v>
      </c>
      <c r="H1150" s="361">
        <v>2000000</v>
      </c>
      <c r="I1150" s="362">
        <v>1000000</v>
      </c>
      <c r="J1150" s="362"/>
      <c r="K1150" s="361">
        <v>1000000</v>
      </c>
      <c r="L1150" s="361">
        <v>150000</v>
      </c>
      <c r="M1150" s="125"/>
    </row>
    <row r="1151" spans="2:14" ht="25.5" customHeight="1" x14ac:dyDescent="0.25">
      <c r="B1151" s="784">
        <v>22020305</v>
      </c>
      <c r="C1151" s="783">
        <v>70980</v>
      </c>
      <c r="D1151" s="783">
        <v>5000002017</v>
      </c>
      <c r="E1151" s="783">
        <v>2101</v>
      </c>
      <c r="F1151" s="783">
        <v>50610801</v>
      </c>
      <c r="G1151" s="213" t="s">
        <v>94</v>
      </c>
      <c r="H1151" s="361">
        <v>1000000</v>
      </c>
      <c r="I1151" s="362">
        <v>1000000</v>
      </c>
      <c r="J1151" s="362"/>
      <c r="K1151" s="361">
        <v>300000</v>
      </c>
      <c r="L1151" s="361">
        <v>218520</v>
      </c>
      <c r="M1151" s="125"/>
    </row>
    <row r="1152" spans="2:14" ht="15" x14ac:dyDescent="0.25">
      <c r="B1152" s="294">
        <v>220204</v>
      </c>
      <c r="C1152" s="294"/>
      <c r="D1152" s="294"/>
      <c r="E1152" s="294"/>
      <c r="F1152" s="294"/>
      <c r="G1152" s="295" t="s">
        <v>549</v>
      </c>
      <c r="H1152" s="361">
        <f>SUM(H1153:H1155)</f>
        <v>3000000</v>
      </c>
      <c r="I1152" s="362">
        <f t="shared" ref="I1152:L1152" si="157">SUM(I1153:I1155)</f>
        <v>3000000</v>
      </c>
      <c r="J1152" s="362"/>
      <c r="K1152" s="361">
        <f t="shared" si="157"/>
        <v>2000000</v>
      </c>
      <c r="L1152" s="361">
        <f t="shared" si="157"/>
        <v>330200</v>
      </c>
      <c r="M1152" s="113"/>
    </row>
    <row r="1153" spans="2:13" ht="25.5" customHeight="1" x14ac:dyDescent="0.25">
      <c r="B1153" s="784">
        <v>22020402</v>
      </c>
      <c r="C1153" s="783">
        <v>70980</v>
      </c>
      <c r="D1153" s="783">
        <v>5000002017</v>
      </c>
      <c r="E1153" s="783">
        <v>2101</v>
      </c>
      <c r="F1153" s="783">
        <v>50610801</v>
      </c>
      <c r="G1153" s="213" t="s">
        <v>103</v>
      </c>
      <c r="H1153" s="361">
        <v>1000000</v>
      </c>
      <c r="I1153" s="362">
        <v>1000000</v>
      </c>
      <c r="J1153" s="362"/>
      <c r="K1153" s="361">
        <v>500000</v>
      </c>
      <c r="L1153" s="295"/>
      <c r="M1153" s="114"/>
    </row>
    <row r="1154" spans="2:13" ht="33.75" customHeight="1" x14ac:dyDescent="0.25">
      <c r="B1154" s="784">
        <v>22020404</v>
      </c>
      <c r="C1154" s="783">
        <v>70980</v>
      </c>
      <c r="D1154" s="783">
        <v>5000002017</v>
      </c>
      <c r="E1154" s="783">
        <v>2101</v>
      </c>
      <c r="F1154" s="783">
        <v>50610801</v>
      </c>
      <c r="G1154" s="213" t="s">
        <v>105</v>
      </c>
      <c r="H1154" s="361">
        <v>1000000</v>
      </c>
      <c r="I1154" s="362">
        <v>1000000</v>
      </c>
      <c r="J1154" s="362"/>
      <c r="K1154" s="361">
        <v>500000</v>
      </c>
      <c r="L1154" s="361">
        <v>144800</v>
      </c>
      <c r="M1154" s="125"/>
    </row>
    <row r="1155" spans="2:13" ht="27" customHeight="1" x14ac:dyDescent="0.25">
      <c r="B1155" s="784">
        <v>22020405</v>
      </c>
      <c r="C1155" s="783">
        <v>70980</v>
      </c>
      <c r="D1155" s="783">
        <v>5000002017</v>
      </c>
      <c r="E1155" s="783">
        <v>2101</v>
      </c>
      <c r="F1155" s="783">
        <v>50610801</v>
      </c>
      <c r="G1155" s="213" t="s">
        <v>106</v>
      </c>
      <c r="H1155" s="361">
        <v>1000000</v>
      </c>
      <c r="I1155" s="362">
        <v>1000000</v>
      </c>
      <c r="J1155" s="362"/>
      <c r="K1155" s="361">
        <v>1000000</v>
      </c>
      <c r="L1155" s="361">
        <v>185400</v>
      </c>
      <c r="M1155" s="125"/>
    </row>
    <row r="1156" spans="2:13" ht="21.75" customHeight="1" x14ac:dyDescent="0.25">
      <c r="B1156" s="294">
        <v>220205</v>
      </c>
      <c r="C1156" s="294"/>
      <c r="D1156" s="294"/>
      <c r="E1156" s="294"/>
      <c r="F1156" s="294"/>
      <c r="G1156" s="295" t="s">
        <v>562</v>
      </c>
      <c r="H1156" s="361">
        <f>H1157</f>
        <v>10000000</v>
      </c>
      <c r="I1156" s="362">
        <f t="shared" ref="I1156:L1156" si="158">I1157</f>
        <v>10000000</v>
      </c>
      <c r="J1156" s="362"/>
      <c r="K1156" s="361">
        <f t="shared" si="158"/>
        <v>10000000</v>
      </c>
      <c r="L1156" s="361">
        <f t="shared" si="158"/>
        <v>10000000</v>
      </c>
    </row>
    <row r="1157" spans="2:13" ht="15" x14ac:dyDescent="0.25">
      <c r="B1157" s="784">
        <v>22020501</v>
      </c>
      <c r="C1157" s="783">
        <v>70980</v>
      </c>
      <c r="D1157" s="783">
        <v>5000002017</v>
      </c>
      <c r="E1157" s="783">
        <v>2101</v>
      </c>
      <c r="F1157" s="783">
        <v>50610801</v>
      </c>
      <c r="G1157" s="213" t="s">
        <v>114</v>
      </c>
      <c r="H1157" s="361">
        <v>10000000</v>
      </c>
      <c r="I1157" s="362">
        <v>10000000</v>
      </c>
      <c r="J1157" s="362"/>
      <c r="K1157" s="361">
        <v>10000000</v>
      </c>
      <c r="L1157" s="361">
        <v>10000000</v>
      </c>
    </row>
    <row r="1158" spans="2:13" ht="39" customHeight="1" x14ac:dyDescent="0.25">
      <c r="B1158" s="294">
        <v>220207</v>
      </c>
      <c r="C1158" s="294"/>
      <c r="D1158" s="294"/>
      <c r="E1158" s="294"/>
      <c r="F1158" s="294"/>
      <c r="G1158" s="295" t="s">
        <v>573</v>
      </c>
      <c r="H1158" s="361">
        <f>SUM(H1159)</f>
        <v>5000000</v>
      </c>
      <c r="I1158" s="362">
        <f t="shared" ref="I1158:L1158" si="159">SUM(I1159)</f>
        <v>5000000</v>
      </c>
      <c r="J1158" s="362"/>
      <c r="K1158" s="361">
        <f t="shared" si="159"/>
        <v>1000000</v>
      </c>
      <c r="L1158" s="361">
        <f t="shared" si="159"/>
        <v>0</v>
      </c>
    </row>
    <row r="1159" spans="2:13" ht="15" x14ac:dyDescent="0.25">
      <c r="B1159" s="784">
        <v>22020703</v>
      </c>
      <c r="C1159" s="783">
        <v>70980</v>
      </c>
      <c r="D1159" s="783">
        <v>5000002017</v>
      </c>
      <c r="E1159" s="783">
        <v>2101</v>
      </c>
      <c r="F1159" s="783">
        <v>50610801</v>
      </c>
      <c r="G1159" s="213" t="s">
        <v>125</v>
      </c>
      <c r="H1159" s="361">
        <v>5000000</v>
      </c>
      <c r="I1159" s="362">
        <v>5000000</v>
      </c>
      <c r="J1159" s="362"/>
      <c r="K1159" s="361">
        <v>1000000</v>
      </c>
      <c r="L1159" s="361"/>
    </row>
    <row r="1160" spans="2:13" ht="15.75" customHeight="1" x14ac:dyDescent="0.25">
      <c r="B1160" s="294">
        <v>220210</v>
      </c>
      <c r="C1160" s="294"/>
      <c r="D1160" s="294"/>
      <c r="E1160" s="294"/>
      <c r="F1160" s="294"/>
      <c r="G1160" s="295" t="s">
        <v>137</v>
      </c>
      <c r="H1160" s="361">
        <f>SUM(H1161:H1167)</f>
        <v>908900000</v>
      </c>
      <c r="I1160" s="362">
        <f t="shared" ref="I1160:L1160" si="160">SUM(I1161:I1166)</f>
        <v>203035422.72</v>
      </c>
      <c r="J1160" s="362"/>
      <c r="K1160" s="361">
        <f t="shared" si="160"/>
        <v>979000000</v>
      </c>
      <c r="L1160" s="361">
        <f t="shared" si="160"/>
        <v>93099500</v>
      </c>
    </row>
    <row r="1161" spans="2:13" ht="15" x14ac:dyDescent="0.25">
      <c r="B1161" s="784">
        <v>22021001</v>
      </c>
      <c r="C1161" s="783">
        <v>70980</v>
      </c>
      <c r="D1161" s="783">
        <v>5000002017</v>
      </c>
      <c r="E1161" s="783">
        <v>2101</v>
      </c>
      <c r="F1161" s="783">
        <v>50610801</v>
      </c>
      <c r="G1161" s="213" t="s">
        <v>138</v>
      </c>
      <c r="H1161" s="361">
        <v>2000000</v>
      </c>
      <c r="I1161" s="362">
        <v>2000000</v>
      </c>
      <c r="J1161" s="362"/>
      <c r="K1161" s="361">
        <v>1000000</v>
      </c>
      <c r="L1161" s="361">
        <v>134500</v>
      </c>
      <c r="M1161" s="125"/>
    </row>
    <row r="1162" spans="2:13" ht="15" x14ac:dyDescent="0.25">
      <c r="B1162" s="784">
        <v>22021003</v>
      </c>
      <c r="C1162" s="783">
        <v>70980</v>
      </c>
      <c r="D1162" s="783">
        <v>5000002017</v>
      </c>
      <c r="E1162" s="783">
        <v>2101</v>
      </c>
      <c r="F1162" s="783">
        <v>50610801</v>
      </c>
      <c r="G1162" s="213" t="s">
        <v>140</v>
      </c>
      <c r="H1162" s="361">
        <v>5000000</v>
      </c>
      <c r="I1162" s="362">
        <v>5000000</v>
      </c>
      <c r="J1162" s="362"/>
      <c r="K1162" s="361">
        <v>2000000</v>
      </c>
      <c r="L1162" s="361">
        <v>150000</v>
      </c>
      <c r="M1162" s="125"/>
    </row>
    <row r="1163" spans="2:13" ht="15.75" customHeight="1" x14ac:dyDescent="0.25">
      <c r="B1163" s="784">
        <v>22021007</v>
      </c>
      <c r="C1163" s="783">
        <v>70980</v>
      </c>
      <c r="D1163" s="783">
        <v>5000002017</v>
      </c>
      <c r="E1163" s="783">
        <v>2101</v>
      </c>
      <c r="F1163" s="783">
        <v>50610801</v>
      </c>
      <c r="G1163" s="213" t="s">
        <v>143</v>
      </c>
      <c r="H1163" s="361">
        <v>3000000</v>
      </c>
      <c r="I1163" s="362">
        <v>3000000</v>
      </c>
      <c r="J1163" s="362"/>
      <c r="K1163" s="361">
        <v>1000000</v>
      </c>
      <c r="L1163" s="295"/>
      <c r="M1163" s="114"/>
    </row>
    <row r="1164" spans="2:13" ht="15.75" customHeight="1" x14ac:dyDescent="0.25">
      <c r="B1164" s="423">
        <v>22021014</v>
      </c>
      <c r="C1164" s="423">
        <v>70160</v>
      </c>
      <c r="D1164" s="423"/>
      <c r="E1164" s="424" t="s">
        <v>502</v>
      </c>
      <c r="F1164" s="423">
        <v>50610801</v>
      </c>
      <c r="G1164" s="425" t="s">
        <v>570</v>
      </c>
      <c r="H1164" s="302">
        <v>800000</v>
      </c>
      <c r="I1164" s="362"/>
      <c r="J1164" s="362"/>
      <c r="K1164" s="361"/>
      <c r="L1164" s="295"/>
      <c r="M1164" s="114"/>
    </row>
    <row r="1165" spans="2:13" ht="27.75" customHeight="1" x14ac:dyDescent="0.25">
      <c r="B1165" s="784">
        <v>22021020</v>
      </c>
      <c r="C1165" s="783">
        <v>70980</v>
      </c>
      <c r="D1165" s="783">
        <v>5000002017</v>
      </c>
      <c r="E1165" s="783">
        <v>2101</v>
      </c>
      <c r="F1165" s="783">
        <v>50610801</v>
      </c>
      <c r="G1165" s="213" t="s">
        <v>148</v>
      </c>
      <c r="H1165" s="361">
        <v>624100000</v>
      </c>
      <c r="I1165" s="362">
        <v>24900000</v>
      </c>
      <c r="J1165" s="362"/>
      <c r="K1165" s="361">
        <v>750000000</v>
      </c>
      <c r="L1165" s="361">
        <v>88815000</v>
      </c>
      <c r="M1165" s="125"/>
    </row>
    <row r="1166" spans="2:13" ht="16.5" customHeight="1" x14ac:dyDescent="0.25">
      <c r="B1166" s="784">
        <v>22021023</v>
      </c>
      <c r="C1166" s="783">
        <v>70980</v>
      </c>
      <c r="D1166" s="783">
        <v>5000002017</v>
      </c>
      <c r="E1166" s="783">
        <v>2101</v>
      </c>
      <c r="F1166" s="783">
        <v>50610801</v>
      </c>
      <c r="G1166" s="213" t="s">
        <v>475</v>
      </c>
      <c r="H1166" s="361">
        <v>224000000</v>
      </c>
      <c r="I1166" s="362">
        <f>125000000+43135422.72</f>
        <v>168135422.72</v>
      </c>
      <c r="J1166" s="362"/>
      <c r="K1166" s="361">
        <v>225000000</v>
      </c>
      <c r="L1166" s="361">
        <v>4000000</v>
      </c>
      <c r="M1166" s="125"/>
    </row>
    <row r="1167" spans="2:13" ht="33.75" customHeight="1" x14ac:dyDescent="0.25">
      <c r="B1167" s="784">
        <v>22021025</v>
      </c>
      <c r="C1167" s="783">
        <v>70980</v>
      </c>
      <c r="D1167" s="783"/>
      <c r="E1167" s="783"/>
      <c r="F1167" s="783">
        <v>50610801</v>
      </c>
      <c r="G1167" s="213" t="s">
        <v>718</v>
      </c>
      <c r="H1167" s="361">
        <v>50000000</v>
      </c>
      <c r="I1167" s="362">
        <v>50000000</v>
      </c>
      <c r="J1167" s="362"/>
      <c r="K1167" s="361"/>
      <c r="L1167" s="361"/>
    </row>
    <row r="1168" spans="2:13" ht="15" x14ac:dyDescent="0.25">
      <c r="B1168" s="439"/>
      <c r="C1168" s="439"/>
      <c r="D1168" s="439"/>
      <c r="E1168" s="439"/>
      <c r="F1168" s="439"/>
      <c r="G1168" s="439" t="s">
        <v>506</v>
      </c>
      <c r="H1168" s="391"/>
      <c r="I1168" s="570"/>
      <c r="J1168" s="570"/>
      <c r="K1168" s="391"/>
      <c r="L1168" s="391"/>
    </row>
    <row r="1169" spans="2:12" ht="29.25" customHeight="1" x14ac:dyDescent="0.25">
      <c r="B1169" s="439"/>
      <c r="C1169" s="439"/>
      <c r="D1169" s="439"/>
      <c r="E1169" s="439"/>
      <c r="F1169" s="439"/>
      <c r="G1169" s="348" t="s">
        <v>471</v>
      </c>
      <c r="H1169" s="349">
        <f>H1134</f>
        <v>91356549</v>
      </c>
      <c r="I1169" s="571">
        <f>I1134</f>
        <v>91356549</v>
      </c>
      <c r="J1169" s="571"/>
      <c r="K1169" s="349">
        <v>32842779</v>
      </c>
      <c r="L1169" s="349">
        <v>32842779</v>
      </c>
    </row>
    <row r="1170" spans="2:12" ht="29.25" customHeight="1" x14ac:dyDescent="0.25">
      <c r="B1170" s="439"/>
      <c r="C1170" s="439"/>
      <c r="D1170" s="439"/>
      <c r="E1170" s="439"/>
      <c r="F1170" s="439"/>
      <c r="G1170" s="348" t="s">
        <v>472</v>
      </c>
      <c r="H1170" s="361">
        <f>H1140</f>
        <v>950000000</v>
      </c>
      <c r="I1170" s="848">
        <f>I1140</f>
        <v>243135422.72</v>
      </c>
      <c r="J1170" s="362"/>
      <c r="K1170" s="361">
        <v>1000000</v>
      </c>
      <c r="L1170" s="361">
        <v>1000000</v>
      </c>
    </row>
    <row r="1171" spans="2:12" ht="30.75" customHeight="1" x14ac:dyDescent="0.25">
      <c r="B1171" s="439"/>
      <c r="C1171" s="439"/>
      <c r="D1171" s="439"/>
      <c r="E1171" s="439"/>
      <c r="F1171" s="439"/>
      <c r="G1171" s="348" t="s">
        <v>2</v>
      </c>
      <c r="H1171" s="364">
        <f t="shared" ref="H1171:L1171" si="161">SUM(H1169:H1170)</f>
        <v>1041356549</v>
      </c>
      <c r="I1171" s="365">
        <f t="shared" si="161"/>
        <v>334491971.72000003</v>
      </c>
      <c r="J1171" s="365"/>
      <c r="K1171" s="364">
        <f t="shared" si="161"/>
        <v>33842779</v>
      </c>
      <c r="L1171" s="364">
        <f t="shared" si="161"/>
        <v>33842779</v>
      </c>
    </row>
    <row r="1172" spans="2:12" ht="30.75" customHeight="1" x14ac:dyDescent="0.25">
      <c r="B1172" s="805"/>
      <c r="C1172" s="805"/>
      <c r="D1172" s="805"/>
      <c r="E1172" s="805"/>
      <c r="F1172" s="805"/>
      <c r="G1172" s="806"/>
      <c r="H1172" s="807"/>
      <c r="I1172" s="808"/>
      <c r="J1172" s="808"/>
      <c r="K1172" s="807"/>
      <c r="L1172" s="807"/>
    </row>
    <row r="1173" spans="2:12" ht="30.75" customHeight="1" x14ac:dyDescent="0.35">
      <c r="B1173" s="897" t="s">
        <v>0</v>
      </c>
      <c r="C1173" s="897"/>
      <c r="D1173" s="897"/>
      <c r="E1173" s="897"/>
      <c r="F1173" s="897"/>
      <c r="G1173" s="897"/>
      <c r="H1173" s="897"/>
      <c r="I1173" s="897"/>
      <c r="J1173" s="897"/>
      <c r="K1173" s="897"/>
      <c r="L1173" s="897"/>
    </row>
    <row r="1174" spans="2:12" ht="30.75" customHeight="1" x14ac:dyDescent="0.25">
      <c r="B1174" s="923" t="s">
        <v>786</v>
      </c>
      <c r="C1174" s="923"/>
      <c r="D1174" s="923"/>
      <c r="E1174" s="923"/>
      <c r="F1174" s="923"/>
      <c r="G1174" s="923"/>
      <c r="H1174" s="923"/>
      <c r="I1174" s="923"/>
      <c r="J1174" s="923"/>
      <c r="K1174" s="923"/>
      <c r="L1174" s="923"/>
    </row>
    <row r="1175" spans="2:12" ht="30.75" customHeight="1" x14ac:dyDescent="0.2">
      <c r="B1175" s="542" t="s">
        <v>470</v>
      </c>
      <c r="C1175" s="542" t="s">
        <v>466</v>
      </c>
      <c r="D1175" s="542" t="s">
        <v>500</v>
      </c>
      <c r="E1175" s="542" t="s">
        <v>501</v>
      </c>
      <c r="F1175" s="542" t="s">
        <v>467</v>
      </c>
      <c r="G1175" s="317" t="s">
        <v>455</v>
      </c>
      <c r="H1175" s="214" t="s">
        <v>559</v>
      </c>
      <c r="I1175" s="783" t="s">
        <v>1107</v>
      </c>
      <c r="J1175" s="214"/>
      <c r="K1175" s="542" t="s">
        <v>777</v>
      </c>
      <c r="L1175" s="295" t="s">
        <v>989</v>
      </c>
    </row>
    <row r="1176" spans="2:12" ht="30.75" customHeight="1" x14ac:dyDescent="0.2">
      <c r="B1176" s="294">
        <v>2</v>
      </c>
      <c r="C1176" s="294"/>
      <c r="D1176" s="294"/>
      <c r="E1176" s="294"/>
      <c r="F1176" s="294"/>
      <c r="G1176" s="542" t="s">
        <v>59</v>
      </c>
      <c r="H1176" s="361">
        <f>SUM(H1177,H1183)</f>
        <v>693027696</v>
      </c>
      <c r="I1176" s="361">
        <f>SUM(I1177,I1183)</f>
        <v>185510784.31</v>
      </c>
      <c r="J1176" s="361"/>
      <c r="K1176" s="361"/>
      <c r="L1176" s="361"/>
    </row>
    <row r="1177" spans="2:12" ht="30.75" customHeight="1" x14ac:dyDescent="0.2">
      <c r="B1177" s="294">
        <v>21</v>
      </c>
      <c r="C1177" s="294"/>
      <c r="D1177" s="294"/>
      <c r="E1177" s="294"/>
      <c r="F1177" s="294"/>
      <c r="G1177" s="295" t="s">
        <v>3</v>
      </c>
      <c r="H1177" s="361">
        <f>SUM(H1178:H1179)</f>
        <v>22064576</v>
      </c>
      <c r="I1177" s="361">
        <f>SUM(I1178:I1179)</f>
        <v>22064576</v>
      </c>
      <c r="J1177" s="361"/>
      <c r="K1177" s="361"/>
      <c r="L1177" s="361"/>
    </row>
    <row r="1178" spans="2:12" ht="30.75" customHeight="1" x14ac:dyDescent="0.2">
      <c r="B1178" s="544">
        <v>21010101</v>
      </c>
      <c r="C1178" s="544"/>
      <c r="D1178" s="544"/>
      <c r="E1178" s="544"/>
      <c r="F1178" s="544"/>
      <c r="G1178" s="213" t="s">
        <v>60</v>
      </c>
      <c r="H1178" s="361">
        <v>21344576</v>
      </c>
      <c r="I1178" s="361">
        <v>21344576</v>
      </c>
      <c r="J1178" s="361"/>
      <c r="K1178" s="361"/>
      <c r="L1178" s="361"/>
    </row>
    <row r="1179" spans="2:12" ht="30.75" customHeight="1" x14ac:dyDescent="0.2">
      <c r="B1179" s="294">
        <v>2102</v>
      </c>
      <c r="C1179" s="294"/>
      <c r="D1179" s="294"/>
      <c r="E1179" s="294"/>
      <c r="F1179" s="294"/>
      <c r="G1179" s="295" t="s">
        <v>564</v>
      </c>
      <c r="H1179" s="361">
        <f>SUM(H1180)</f>
        <v>720000</v>
      </c>
      <c r="I1179" s="361">
        <f>SUM(I1180)</f>
        <v>720000</v>
      </c>
      <c r="J1179" s="361"/>
      <c r="K1179" s="361"/>
      <c r="L1179" s="361"/>
    </row>
    <row r="1180" spans="2:12" ht="30.75" customHeight="1" x14ac:dyDescent="0.2">
      <c r="B1180" s="294">
        <v>210201</v>
      </c>
      <c r="C1180" s="294"/>
      <c r="D1180" s="294"/>
      <c r="E1180" s="294"/>
      <c r="F1180" s="294"/>
      <c r="G1180" s="295" t="s">
        <v>64</v>
      </c>
      <c r="H1180" s="361">
        <f>SUM(H1181:H1182)</f>
        <v>720000</v>
      </c>
      <c r="I1180" s="361">
        <f>SUM(I1181:I1182)</f>
        <v>720000</v>
      </c>
      <c r="J1180" s="361"/>
      <c r="K1180" s="361"/>
      <c r="L1180" s="361"/>
    </row>
    <row r="1181" spans="2:12" ht="30.75" customHeight="1" x14ac:dyDescent="0.2">
      <c r="B1181" s="544">
        <v>21020101</v>
      </c>
      <c r="C1181" s="544"/>
      <c r="D1181" s="544"/>
      <c r="E1181" s="544"/>
      <c r="F1181" s="544"/>
      <c r="G1181" s="213" t="s">
        <v>65</v>
      </c>
      <c r="H1181" s="361">
        <f>'SOCIAL SECTOR PERSONNEL COST'!J761</f>
        <v>0</v>
      </c>
      <c r="I1181" s="361"/>
      <c r="J1181" s="361"/>
      <c r="K1181" s="361"/>
      <c r="L1181" s="361"/>
    </row>
    <row r="1182" spans="2:12" ht="30.75" customHeight="1" x14ac:dyDescent="0.2">
      <c r="B1182" s="544">
        <v>21020102</v>
      </c>
      <c r="C1182" s="544"/>
      <c r="D1182" s="544"/>
      <c r="E1182" s="544"/>
      <c r="F1182" s="544"/>
      <c r="G1182" s="213" t="s">
        <v>454</v>
      </c>
      <c r="H1182" s="361">
        <v>720000</v>
      </c>
      <c r="I1182" s="361">
        <v>720000</v>
      </c>
      <c r="J1182" s="361"/>
      <c r="K1182" s="361"/>
      <c r="L1182" s="361"/>
    </row>
    <row r="1183" spans="2:12" ht="30.75" customHeight="1" x14ac:dyDescent="0.2">
      <c r="B1183" s="294">
        <v>2202</v>
      </c>
      <c r="C1183" s="294"/>
      <c r="D1183" s="294"/>
      <c r="E1183" s="294"/>
      <c r="F1183" s="294"/>
      <c r="G1183" s="295" t="s">
        <v>4</v>
      </c>
      <c r="H1183" s="361">
        <f>SUM(H1184,H1189,H1197,H1203,H1211,H1214,H1224,H1216,H1220,H1226,H1245)</f>
        <v>670963120</v>
      </c>
      <c r="I1183" s="443">
        <f>SUM(I1184,I1189,I1197,I1203,I1211,I1216,I1226,I1245)</f>
        <v>163446208.31</v>
      </c>
      <c r="J1183" s="361"/>
      <c r="K1183" s="361">
        <f>SUM(K1184,K1189,K1197,K1203,K1211,K1216,K1226)</f>
        <v>1013050000</v>
      </c>
      <c r="L1183" s="361"/>
    </row>
    <row r="1184" spans="2:12" ht="30.75" customHeight="1" x14ac:dyDescent="0.2">
      <c r="B1184" s="294">
        <v>220201</v>
      </c>
      <c r="C1184" s="542">
        <v>70980</v>
      </c>
      <c r="D1184" s="542">
        <v>5000002017</v>
      </c>
      <c r="E1184" s="542">
        <v>2101</v>
      </c>
      <c r="F1184" s="542"/>
      <c r="G1184" s="295" t="s">
        <v>561</v>
      </c>
      <c r="H1184" s="361">
        <f>SUM(H1185:H1188)</f>
        <v>44000000</v>
      </c>
      <c r="I1184" s="361">
        <f>SUM(I1185:I1188)</f>
        <v>7000000</v>
      </c>
      <c r="J1184" s="361"/>
      <c r="K1184" s="361">
        <f>SUM(K1185:K1187)</f>
        <v>1700000</v>
      </c>
      <c r="L1184" s="295"/>
    </row>
    <row r="1185" spans="2:12" ht="30.75" customHeight="1" x14ac:dyDescent="0.2">
      <c r="B1185" s="544">
        <v>22020101</v>
      </c>
      <c r="C1185" s="542">
        <v>70980</v>
      </c>
      <c r="D1185" s="542">
        <v>5000002017</v>
      </c>
      <c r="E1185" s="542">
        <v>2101</v>
      </c>
      <c r="F1185" s="542">
        <v>50610801</v>
      </c>
      <c r="G1185" s="213" t="s">
        <v>77</v>
      </c>
      <c r="H1185" s="361">
        <v>10000000</v>
      </c>
      <c r="I1185" s="361">
        <v>1000000</v>
      </c>
      <c r="J1185" s="361"/>
      <c r="K1185" s="361">
        <v>500000</v>
      </c>
      <c r="L1185" s="361"/>
    </row>
    <row r="1186" spans="2:12" ht="30.75" customHeight="1" x14ac:dyDescent="0.2">
      <c r="B1186" s="544">
        <v>22020102</v>
      </c>
      <c r="C1186" s="542">
        <v>70980</v>
      </c>
      <c r="D1186" s="542">
        <v>5000002017</v>
      </c>
      <c r="E1186" s="542">
        <v>2101</v>
      </c>
      <c r="F1186" s="542">
        <v>50610801</v>
      </c>
      <c r="G1186" s="213" t="s">
        <v>78</v>
      </c>
      <c r="H1186" s="361">
        <v>10000000</v>
      </c>
      <c r="I1186" s="361">
        <v>2000000</v>
      </c>
      <c r="J1186" s="361"/>
      <c r="K1186" s="361">
        <v>400000</v>
      </c>
      <c r="L1186" s="361"/>
    </row>
    <row r="1187" spans="2:12" ht="30.75" customHeight="1" x14ac:dyDescent="0.2">
      <c r="B1187" s="544">
        <v>22020103</v>
      </c>
      <c r="C1187" s="542">
        <v>70980</v>
      </c>
      <c r="D1187" s="542">
        <v>5000002017</v>
      </c>
      <c r="E1187" s="542">
        <v>2101</v>
      </c>
      <c r="F1187" s="542">
        <v>50610801</v>
      </c>
      <c r="G1187" s="213" t="s">
        <v>1086</v>
      </c>
      <c r="H1187" s="361">
        <v>12000000</v>
      </c>
      <c r="I1187" s="361">
        <v>2000000</v>
      </c>
      <c r="J1187" s="361"/>
      <c r="K1187" s="361">
        <v>800000</v>
      </c>
      <c r="L1187" s="361"/>
    </row>
    <row r="1188" spans="2:12" ht="30.75" customHeight="1" x14ac:dyDescent="0.2">
      <c r="B1188" s="544">
        <v>22020104</v>
      </c>
      <c r="C1188" s="542"/>
      <c r="D1188" s="542"/>
      <c r="E1188" s="542"/>
      <c r="F1188" s="542"/>
      <c r="G1188" s="213" t="s">
        <v>80</v>
      </c>
      <c r="H1188" s="361">
        <v>12000000</v>
      </c>
      <c r="I1188" s="361">
        <v>2000000</v>
      </c>
      <c r="J1188" s="361"/>
      <c r="K1188" s="361"/>
      <c r="L1188" s="361"/>
    </row>
    <row r="1189" spans="2:12" ht="30.75" customHeight="1" x14ac:dyDescent="0.2">
      <c r="B1189" s="294">
        <v>220202</v>
      </c>
      <c r="C1189" s="542">
        <v>70980</v>
      </c>
      <c r="D1189" s="542">
        <v>5000002017</v>
      </c>
      <c r="E1189" s="542">
        <v>2101</v>
      </c>
      <c r="F1189" s="542"/>
      <c r="G1189" s="295" t="s">
        <v>568</v>
      </c>
      <c r="H1189" s="361">
        <f>SUM(H1190:H1196)</f>
        <v>12100000</v>
      </c>
      <c r="I1189" s="361">
        <f>SUM(I1190:I1196)</f>
        <v>12100000</v>
      </c>
      <c r="J1189" s="361"/>
      <c r="K1189" s="361">
        <f>SUM(K1190:K1196)</f>
        <v>2100000</v>
      </c>
      <c r="L1189" s="361"/>
    </row>
    <row r="1190" spans="2:12" ht="30.75" customHeight="1" x14ac:dyDescent="0.2">
      <c r="B1190" s="544">
        <v>22020201</v>
      </c>
      <c r="C1190" s="542">
        <v>70980</v>
      </c>
      <c r="D1190" s="542">
        <v>5000002017</v>
      </c>
      <c r="E1190" s="542">
        <v>2101</v>
      </c>
      <c r="F1190" s="542">
        <v>50610801</v>
      </c>
      <c r="G1190" s="213" t="s">
        <v>82</v>
      </c>
      <c r="H1190" s="361">
        <v>600000</v>
      </c>
      <c r="I1190" s="361">
        <v>600000</v>
      </c>
      <c r="J1190" s="361"/>
      <c r="K1190" s="361">
        <v>400000</v>
      </c>
      <c r="L1190" s="361"/>
    </row>
    <row r="1191" spans="2:12" ht="30.75" customHeight="1" x14ac:dyDescent="0.2">
      <c r="B1191" s="544">
        <v>22020203</v>
      </c>
      <c r="C1191" s="542">
        <v>70980</v>
      </c>
      <c r="D1191" s="542">
        <v>5000002017</v>
      </c>
      <c r="E1191" s="542">
        <v>2101</v>
      </c>
      <c r="F1191" s="542">
        <v>50610801</v>
      </c>
      <c r="G1191" s="213" t="s">
        <v>84</v>
      </c>
      <c r="H1191" s="361">
        <v>3000000</v>
      </c>
      <c r="I1191" s="361">
        <v>3000000</v>
      </c>
      <c r="J1191" s="361"/>
      <c r="K1191" s="361">
        <v>1000000</v>
      </c>
      <c r="L1191" s="361"/>
    </row>
    <row r="1192" spans="2:12" ht="30.75" customHeight="1" x14ac:dyDescent="0.2">
      <c r="B1192" s="544">
        <v>22020204</v>
      </c>
      <c r="C1192" s="542">
        <v>70980</v>
      </c>
      <c r="D1192" s="542">
        <v>5000002017</v>
      </c>
      <c r="E1192" s="542">
        <v>2101</v>
      </c>
      <c r="F1192" s="542">
        <v>50610801</v>
      </c>
      <c r="G1192" s="213" t="s">
        <v>85</v>
      </c>
      <c r="H1192" s="361">
        <v>400000</v>
      </c>
      <c r="I1192" s="361">
        <v>400000</v>
      </c>
      <c r="J1192" s="361"/>
      <c r="K1192" s="361">
        <v>400000</v>
      </c>
      <c r="L1192" s="361"/>
    </row>
    <row r="1193" spans="2:12" ht="30.75" customHeight="1" x14ac:dyDescent="0.2">
      <c r="B1193" s="544">
        <v>22020205</v>
      </c>
      <c r="C1193" s="542">
        <v>70980</v>
      </c>
      <c r="D1193" s="542">
        <v>5000002017</v>
      </c>
      <c r="E1193" s="542">
        <v>2101</v>
      </c>
      <c r="F1193" s="542">
        <v>50610801</v>
      </c>
      <c r="G1193" s="213" t="s">
        <v>86</v>
      </c>
      <c r="H1193" s="361">
        <v>300000</v>
      </c>
      <c r="I1193" s="361">
        <v>300000</v>
      </c>
      <c r="J1193" s="361"/>
      <c r="K1193" s="361">
        <v>300000</v>
      </c>
      <c r="L1193" s="361"/>
    </row>
    <row r="1194" spans="2:12" ht="30.75" customHeight="1" x14ac:dyDescent="0.2">
      <c r="B1194" s="544">
        <v>22020206</v>
      </c>
      <c r="C1194" s="542"/>
      <c r="D1194" s="542"/>
      <c r="E1194" s="542"/>
      <c r="F1194" s="542"/>
      <c r="G1194" s="213" t="s">
        <v>579</v>
      </c>
      <c r="H1194" s="361">
        <v>300000</v>
      </c>
      <c r="I1194" s="361">
        <v>300000</v>
      </c>
      <c r="J1194" s="361"/>
      <c r="K1194" s="361"/>
      <c r="L1194" s="361"/>
    </row>
    <row r="1195" spans="2:12" ht="30.75" customHeight="1" x14ac:dyDescent="0.2">
      <c r="B1195" s="544">
        <v>22020208</v>
      </c>
      <c r="C1195" s="542">
        <v>70980</v>
      </c>
      <c r="D1195" s="542"/>
      <c r="E1195" s="542">
        <v>2101</v>
      </c>
      <c r="F1195" s="542">
        <v>50610801</v>
      </c>
      <c r="G1195" s="213" t="s">
        <v>521</v>
      </c>
      <c r="H1195" s="361">
        <v>2500000</v>
      </c>
      <c r="I1195" s="361">
        <v>2500000</v>
      </c>
      <c r="J1195" s="361"/>
      <c r="K1195" s="361"/>
      <c r="L1195" s="361"/>
    </row>
    <row r="1196" spans="2:12" ht="30.75" customHeight="1" x14ac:dyDescent="0.2">
      <c r="B1196" s="544">
        <v>22020209</v>
      </c>
      <c r="C1196" s="542">
        <v>70980</v>
      </c>
      <c r="D1196" s="542"/>
      <c r="E1196" s="542">
        <v>2101</v>
      </c>
      <c r="F1196" s="542">
        <v>50610801</v>
      </c>
      <c r="G1196" s="213" t="s">
        <v>1091</v>
      </c>
      <c r="H1196" s="361">
        <v>5000000</v>
      </c>
      <c r="I1196" s="361">
        <v>5000000</v>
      </c>
      <c r="J1196" s="361"/>
      <c r="K1196" s="361"/>
      <c r="L1196" s="361"/>
    </row>
    <row r="1197" spans="2:12" ht="30.75" customHeight="1" x14ac:dyDescent="0.2">
      <c r="B1197" s="294">
        <v>220203</v>
      </c>
      <c r="C1197" s="542">
        <v>70980</v>
      </c>
      <c r="D1197" s="542">
        <v>5000002017</v>
      </c>
      <c r="E1197" s="542">
        <v>2101</v>
      </c>
      <c r="F1197" s="542"/>
      <c r="G1197" s="295" t="s">
        <v>563</v>
      </c>
      <c r="H1197" s="361">
        <f>SUM(H1198:H1202)</f>
        <v>5800000</v>
      </c>
      <c r="I1197" s="361">
        <f>SUM(I1198:I1202)</f>
        <v>5800000</v>
      </c>
      <c r="J1197" s="361"/>
      <c r="K1197" s="361">
        <f>SUM(K1198:K1203)</f>
        <v>5050000</v>
      </c>
      <c r="L1197" s="361"/>
    </row>
    <row r="1198" spans="2:12" ht="30.75" customHeight="1" x14ac:dyDescent="0.2">
      <c r="B1198" s="544">
        <v>22020301</v>
      </c>
      <c r="C1198" s="542">
        <v>70980</v>
      </c>
      <c r="D1198" s="542">
        <v>5000002017</v>
      </c>
      <c r="E1198" s="542">
        <v>2101</v>
      </c>
      <c r="F1198" s="542">
        <v>50610801</v>
      </c>
      <c r="G1198" s="213" t="s">
        <v>90</v>
      </c>
      <c r="H1198" s="361">
        <v>3000000</v>
      </c>
      <c r="I1198" s="361">
        <v>3000000</v>
      </c>
      <c r="J1198" s="361"/>
      <c r="K1198" s="361">
        <v>800000</v>
      </c>
      <c r="L1198" s="361"/>
    </row>
    <row r="1199" spans="2:12" ht="30.75" customHeight="1" x14ac:dyDescent="0.2">
      <c r="B1199" s="544">
        <v>22020302</v>
      </c>
      <c r="C1199" s="542">
        <v>70980</v>
      </c>
      <c r="D1199" s="542">
        <v>5000002017</v>
      </c>
      <c r="E1199" s="542">
        <v>2101</v>
      </c>
      <c r="F1199" s="542">
        <v>50610801</v>
      </c>
      <c r="G1199" s="213" t="s">
        <v>91</v>
      </c>
      <c r="H1199" s="361">
        <v>800000</v>
      </c>
      <c r="I1199" s="361">
        <v>800000</v>
      </c>
      <c r="J1199" s="361"/>
      <c r="K1199" s="361">
        <v>800000</v>
      </c>
      <c r="L1199" s="361"/>
    </row>
    <row r="1200" spans="2:12" ht="30.75" customHeight="1" x14ac:dyDescent="0.2">
      <c r="B1200" s="544"/>
      <c r="C1200" s="542"/>
      <c r="D1200" s="542"/>
      <c r="E1200" s="542"/>
      <c r="F1200" s="542"/>
      <c r="G1200" s="213" t="s">
        <v>92</v>
      </c>
      <c r="H1200" s="361">
        <v>200000</v>
      </c>
      <c r="I1200" s="361">
        <v>200000</v>
      </c>
      <c r="J1200" s="361"/>
      <c r="K1200" s="361">
        <v>400000</v>
      </c>
      <c r="L1200" s="361"/>
    </row>
    <row r="1201" spans="2:12" ht="30.75" customHeight="1" x14ac:dyDescent="0.2">
      <c r="B1201" s="544"/>
      <c r="C1201" s="542"/>
      <c r="D1201" s="542"/>
      <c r="E1201" s="542"/>
      <c r="F1201" s="542"/>
      <c r="G1201" s="213" t="s">
        <v>94</v>
      </c>
      <c r="H1201" s="361">
        <v>800000</v>
      </c>
      <c r="I1201" s="361">
        <v>800000</v>
      </c>
      <c r="J1201" s="361"/>
      <c r="K1201" s="361"/>
      <c r="L1201" s="361"/>
    </row>
    <row r="1202" spans="2:12" ht="30.75" customHeight="1" x14ac:dyDescent="0.2">
      <c r="B1202" s="544">
        <v>22020306</v>
      </c>
      <c r="C1202" s="542">
        <v>70980</v>
      </c>
      <c r="D1202" s="542">
        <v>5000002017</v>
      </c>
      <c r="E1202" s="542">
        <v>2101</v>
      </c>
      <c r="F1202" s="542">
        <v>50610801</v>
      </c>
      <c r="G1202" s="213" t="s">
        <v>95</v>
      </c>
      <c r="H1202" s="361">
        <v>1000000</v>
      </c>
      <c r="I1202" s="361">
        <v>1000000</v>
      </c>
      <c r="J1202" s="361"/>
      <c r="K1202" s="361"/>
      <c r="L1202" s="361"/>
    </row>
    <row r="1203" spans="2:12" ht="30.75" customHeight="1" x14ac:dyDescent="0.2">
      <c r="B1203" s="294">
        <v>220204</v>
      </c>
      <c r="C1203" s="294"/>
      <c r="D1203" s="294"/>
      <c r="E1203" s="294"/>
      <c r="F1203" s="294"/>
      <c r="G1203" s="295" t="s">
        <v>549</v>
      </c>
      <c r="H1203" s="361">
        <f>SUM(H1204:H1210)</f>
        <v>7400000</v>
      </c>
      <c r="I1203" s="361">
        <f>SUM(I1204:I1210)</f>
        <v>7400000</v>
      </c>
      <c r="J1203" s="361"/>
      <c r="K1203" s="361">
        <f>SUM(K1204:K1210)</f>
        <v>3050000</v>
      </c>
      <c r="L1203" s="361"/>
    </row>
    <row r="1204" spans="2:12" ht="30.75" customHeight="1" x14ac:dyDescent="0.2">
      <c r="B1204" s="544">
        <v>22020401</v>
      </c>
      <c r="C1204" s="542">
        <v>70980</v>
      </c>
      <c r="D1204" s="542">
        <v>5000002017</v>
      </c>
      <c r="E1204" s="542">
        <v>2101</v>
      </c>
      <c r="F1204" s="542">
        <v>50610801</v>
      </c>
      <c r="G1204" s="213" t="s">
        <v>774</v>
      </c>
      <c r="H1204" s="361">
        <v>1000000</v>
      </c>
      <c r="I1204" s="361">
        <v>1000000</v>
      </c>
      <c r="J1204" s="361"/>
      <c r="K1204" s="361">
        <v>300000</v>
      </c>
      <c r="L1204" s="295"/>
    </row>
    <row r="1205" spans="2:12" ht="30.75" customHeight="1" x14ac:dyDescent="0.2">
      <c r="B1205" s="544">
        <v>22020402</v>
      </c>
      <c r="C1205" s="542">
        <v>70980</v>
      </c>
      <c r="D1205" s="542">
        <v>5000002017</v>
      </c>
      <c r="E1205" s="542">
        <v>2101</v>
      </c>
      <c r="F1205" s="542">
        <v>50610801</v>
      </c>
      <c r="G1205" s="213" t="s">
        <v>103</v>
      </c>
      <c r="H1205" s="361">
        <v>500000</v>
      </c>
      <c r="I1205" s="361">
        <v>500000</v>
      </c>
      <c r="J1205" s="361"/>
      <c r="K1205" s="361">
        <v>350000</v>
      </c>
      <c r="L1205" s="295"/>
    </row>
    <row r="1206" spans="2:12" ht="30.75" customHeight="1" x14ac:dyDescent="0.2">
      <c r="B1206" s="544">
        <v>22020403</v>
      </c>
      <c r="C1206" s="542">
        <v>70980</v>
      </c>
      <c r="D1206" s="542">
        <v>5000002017</v>
      </c>
      <c r="E1206" s="542">
        <v>2101</v>
      </c>
      <c r="F1206" s="542">
        <v>50610801</v>
      </c>
      <c r="G1206" s="213" t="s">
        <v>775</v>
      </c>
      <c r="H1206" s="361">
        <v>500000</v>
      </c>
      <c r="I1206" s="361">
        <v>500000</v>
      </c>
      <c r="J1206" s="361"/>
      <c r="K1206" s="361">
        <v>500000</v>
      </c>
      <c r="L1206" s="295"/>
    </row>
    <row r="1207" spans="2:12" ht="30.75" customHeight="1" x14ac:dyDescent="0.2">
      <c r="B1207" s="544">
        <v>22020404</v>
      </c>
      <c r="C1207" s="542">
        <v>70980</v>
      </c>
      <c r="D1207" s="542">
        <v>5000002017</v>
      </c>
      <c r="E1207" s="542">
        <v>2101</v>
      </c>
      <c r="F1207" s="542">
        <v>50610801</v>
      </c>
      <c r="G1207" s="213" t="s">
        <v>105</v>
      </c>
      <c r="H1207" s="361">
        <v>1500000</v>
      </c>
      <c r="I1207" s="361">
        <v>1500000</v>
      </c>
      <c r="J1207" s="361"/>
      <c r="K1207" s="361">
        <v>800000</v>
      </c>
      <c r="L1207" s="361"/>
    </row>
    <row r="1208" spans="2:12" ht="30.75" customHeight="1" x14ac:dyDescent="0.2">
      <c r="B1208" s="544">
        <v>22020405</v>
      </c>
      <c r="C1208" s="542">
        <v>70980</v>
      </c>
      <c r="D1208" s="542">
        <v>5000002017</v>
      </c>
      <c r="E1208" s="542">
        <v>2101</v>
      </c>
      <c r="F1208" s="542">
        <v>50610801</v>
      </c>
      <c r="G1208" s="213" t="s">
        <v>106</v>
      </c>
      <c r="H1208" s="361">
        <v>1000000</v>
      </c>
      <c r="I1208" s="361">
        <v>1000000</v>
      </c>
      <c r="J1208" s="361"/>
      <c r="K1208" s="361">
        <v>500000</v>
      </c>
      <c r="L1208" s="361"/>
    </row>
    <row r="1209" spans="2:12" ht="30.75" customHeight="1" x14ac:dyDescent="0.2">
      <c r="B1209" s="544">
        <v>22020406</v>
      </c>
      <c r="C1209" s="542">
        <v>70980</v>
      </c>
      <c r="D1209" s="542">
        <v>5000002017</v>
      </c>
      <c r="E1209" s="542">
        <v>2101</v>
      </c>
      <c r="F1209" s="542">
        <v>50610801</v>
      </c>
      <c r="G1209" s="213" t="s">
        <v>107</v>
      </c>
      <c r="H1209" s="361">
        <v>2400000</v>
      </c>
      <c r="I1209" s="361">
        <v>2400000</v>
      </c>
      <c r="J1209" s="361"/>
      <c r="K1209" s="361">
        <v>300000</v>
      </c>
      <c r="L1209" s="361"/>
    </row>
    <row r="1210" spans="2:12" ht="30.75" customHeight="1" x14ac:dyDescent="0.2">
      <c r="B1210" s="544">
        <v>22020411</v>
      </c>
      <c r="C1210" s="542">
        <v>70980</v>
      </c>
      <c r="D1210" s="542">
        <v>5000002017</v>
      </c>
      <c r="E1210" s="542">
        <v>2101</v>
      </c>
      <c r="F1210" s="542">
        <v>50610801</v>
      </c>
      <c r="G1210" s="213" t="s">
        <v>110</v>
      </c>
      <c r="H1210" s="361">
        <v>500000</v>
      </c>
      <c r="I1210" s="361">
        <v>500000</v>
      </c>
      <c r="J1210" s="361"/>
      <c r="K1210" s="361">
        <v>300000</v>
      </c>
      <c r="L1210" s="361"/>
    </row>
    <row r="1211" spans="2:12" ht="30.75" customHeight="1" x14ac:dyDescent="0.2">
      <c r="B1211" s="294">
        <v>220205</v>
      </c>
      <c r="C1211" s="294"/>
      <c r="D1211" s="294"/>
      <c r="E1211" s="294"/>
      <c r="F1211" s="294"/>
      <c r="G1211" s="295" t="s">
        <v>562</v>
      </c>
      <c r="H1211" s="435">
        <f>SUM(H1212,H1213)</f>
        <v>6000000</v>
      </c>
      <c r="I1211" s="435">
        <f>SUM(I1212,I1213)</f>
        <v>4000000</v>
      </c>
      <c r="J1211" s="435"/>
      <c r="K1211" s="361">
        <f>K1212</f>
        <v>300000</v>
      </c>
      <c r="L1211" s="361"/>
    </row>
    <row r="1212" spans="2:12" ht="30.75" customHeight="1" x14ac:dyDescent="0.2">
      <c r="B1212" s="544">
        <v>22020501</v>
      </c>
      <c r="C1212" s="542">
        <v>70980</v>
      </c>
      <c r="D1212" s="542">
        <v>5000002017</v>
      </c>
      <c r="E1212" s="542">
        <v>2101</v>
      </c>
      <c r="F1212" s="542">
        <v>50610801</v>
      </c>
      <c r="G1212" s="213" t="s">
        <v>114</v>
      </c>
      <c r="H1212" s="361">
        <v>2000000</v>
      </c>
      <c r="I1212" s="361">
        <v>2000000</v>
      </c>
      <c r="J1212" s="361"/>
      <c r="K1212" s="361">
        <v>300000</v>
      </c>
      <c r="L1212" s="361"/>
    </row>
    <row r="1213" spans="2:12" ht="30.75" customHeight="1" x14ac:dyDescent="0.2">
      <c r="B1213" s="544">
        <v>22020502</v>
      </c>
      <c r="C1213" s="542"/>
      <c r="D1213" s="542"/>
      <c r="E1213" s="542"/>
      <c r="F1213" s="542"/>
      <c r="G1213" s="213" t="s">
        <v>872</v>
      </c>
      <c r="H1213" s="361">
        <v>4000000</v>
      </c>
      <c r="I1213" s="361">
        <v>2000000</v>
      </c>
      <c r="J1213" s="361"/>
      <c r="K1213" s="361"/>
      <c r="L1213" s="361"/>
    </row>
    <row r="1214" spans="2:12" ht="30.75" customHeight="1" x14ac:dyDescent="0.2">
      <c r="B1214" s="294">
        <v>220206</v>
      </c>
      <c r="C1214" s="542"/>
      <c r="D1214" s="542"/>
      <c r="E1214" s="542"/>
      <c r="F1214" s="542"/>
      <c r="G1214" s="295" t="s">
        <v>769</v>
      </c>
      <c r="H1214" s="435">
        <f>SUM(H1215)</f>
        <v>5000000</v>
      </c>
      <c r="I1214" s="435">
        <f>SUM(I1215)</f>
        <v>5000000</v>
      </c>
      <c r="J1214" s="435"/>
      <c r="K1214" s="361"/>
      <c r="L1214" s="361"/>
    </row>
    <row r="1215" spans="2:12" ht="30.75" customHeight="1" x14ac:dyDescent="0.2">
      <c r="B1215" s="544">
        <v>22020602</v>
      </c>
      <c r="C1215" s="542"/>
      <c r="D1215" s="542"/>
      <c r="E1215" s="542"/>
      <c r="F1215" s="542"/>
      <c r="G1215" s="213" t="s">
        <v>118</v>
      </c>
      <c r="H1215" s="361">
        <v>5000000</v>
      </c>
      <c r="I1215" s="361">
        <v>5000000</v>
      </c>
      <c r="J1215" s="361"/>
      <c r="K1215" s="361"/>
      <c r="L1215" s="361"/>
    </row>
    <row r="1216" spans="2:12" ht="30.75" customHeight="1" x14ac:dyDescent="0.2">
      <c r="B1216" s="294">
        <v>220207</v>
      </c>
      <c r="C1216" s="294"/>
      <c r="D1216" s="294"/>
      <c r="E1216" s="294"/>
      <c r="F1216" s="294"/>
      <c r="G1216" s="295" t="s">
        <v>573</v>
      </c>
      <c r="H1216" s="361">
        <f>SUM(H1217,H1218,H1219)</f>
        <v>17600000</v>
      </c>
      <c r="I1216" s="361">
        <f>SUM(I1217,I1218,I1219)</f>
        <v>17600000</v>
      </c>
      <c r="J1216" s="361"/>
      <c r="K1216" s="361">
        <f>SUM(K1217,K1218,K1219)</f>
        <v>250000</v>
      </c>
      <c r="L1216" s="361"/>
    </row>
    <row r="1217" spans="2:12" ht="30.75" customHeight="1" x14ac:dyDescent="0.2">
      <c r="B1217" s="544">
        <v>22020701</v>
      </c>
      <c r="C1217" s="294"/>
      <c r="D1217" s="294"/>
      <c r="E1217" s="294"/>
      <c r="F1217" s="294"/>
      <c r="G1217" s="213" t="s">
        <v>123</v>
      </c>
      <c r="H1217" s="361">
        <v>10000000</v>
      </c>
      <c r="I1217" s="361">
        <v>10000000</v>
      </c>
      <c r="J1217" s="361"/>
      <c r="K1217" s="361">
        <v>250000</v>
      </c>
      <c r="L1217" s="361"/>
    </row>
    <row r="1218" spans="2:12" ht="30.75" customHeight="1" x14ac:dyDescent="0.2">
      <c r="B1218" s="544">
        <v>22020702</v>
      </c>
      <c r="C1218" s="294"/>
      <c r="D1218" s="294"/>
      <c r="E1218" s="294"/>
      <c r="F1218" s="294"/>
      <c r="G1218" s="213" t="s">
        <v>124</v>
      </c>
      <c r="H1218" s="361">
        <v>4000000</v>
      </c>
      <c r="I1218" s="361">
        <v>4000000</v>
      </c>
      <c r="J1218" s="361"/>
      <c r="K1218" s="361"/>
      <c r="L1218" s="361"/>
    </row>
    <row r="1219" spans="2:12" ht="30.75" customHeight="1" x14ac:dyDescent="0.2">
      <c r="B1219" s="544">
        <v>22020703</v>
      </c>
      <c r="C1219" s="542">
        <v>70980</v>
      </c>
      <c r="D1219" s="542">
        <v>5000002017</v>
      </c>
      <c r="E1219" s="542">
        <v>2101</v>
      </c>
      <c r="F1219" s="542">
        <v>50610801</v>
      </c>
      <c r="G1219" s="213" t="s">
        <v>125</v>
      </c>
      <c r="H1219" s="361">
        <v>3600000</v>
      </c>
      <c r="I1219" s="361">
        <v>3600000</v>
      </c>
      <c r="J1219" s="361"/>
      <c r="K1219" s="361"/>
      <c r="L1219" s="361"/>
    </row>
    <row r="1220" spans="2:12" ht="30.75" customHeight="1" x14ac:dyDescent="0.2">
      <c r="B1220" s="294">
        <v>220208</v>
      </c>
      <c r="C1220" s="542"/>
      <c r="D1220" s="542"/>
      <c r="E1220" s="542"/>
      <c r="F1220" s="542"/>
      <c r="G1220" s="295" t="s">
        <v>1085</v>
      </c>
      <c r="H1220" s="361">
        <f>SUM(H1221,H1222,H1223)</f>
        <v>3500000</v>
      </c>
      <c r="I1220" s="361">
        <f>SUM(I1221,I1222,I1223)</f>
        <v>3500000</v>
      </c>
      <c r="J1220" s="361"/>
      <c r="K1220" s="361"/>
      <c r="L1220" s="361"/>
    </row>
    <row r="1221" spans="2:12" ht="30.75" customHeight="1" x14ac:dyDescent="0.2">
      <c r="B1221" s="544">
        <v>22020801</v>
      </c>
      <c r="C1221" s="542"/>
      <c r="D1221" s="542"/>
      <c r="E1221" s="542"/>
      <c r="F1221" s="542"/>
      <c r="G1221" s="213" t="s">
        <v>856</v>
      </c>
      <c r="H1221" s="361">
        <v>1000000</v>
      </c>
      <c r="I1221" s="361">
        <v>1000000</v>
      </c>
      <c r="J1221" s="361"/>
      <c r="K1221" s="361"/>
      <c r="L1221" s="361"/>
    </row>
    <row r="1222" spans="2:12" ht="30.75" customHeight="1" x14ac:dyDescent="0.2">
      <c r="B1222" s="544">
        <v>22020802</v>
      </c>
      <c r="C1222" s="542"/>
      <c r="D1222" s="542"/>
      <c r="E1222" s="542"/>
      <c r="F1222" s="542"/>
      <c r="G1222" s="213" t="s">
        <v>1097</v>
      </c>
      <c r="H1222" s="361">
        <v>500000</v>
      </c>
      <c r="I1222" s="361">
        <v>500000</v>
      </c>
      <c r="J1222" s="361"/>
      <c r="K1222" s="361"/>
      <c r="L1222" s="361"/>
    </row>
    <row r="1223" spans="2:12" ht="30.75" customHeight="1" x14ac:dyDescent="0.2">
      <c r="B1223" s="544">
        <v>22020803</v>
      </c>
      <c r="C1223" s="542"/>
      <c r="D1223" s="542"/>
      <c r="E1223" s="542"/>
      <c r="F1223" s="542"/>
      <c r="G1223" s="213" t="s">
        <v>1088</v>
      </c>
      <c r="H1223" s="361">
        <v>2000000</v>
      </c>
      <c r="I1223" s="361">
        <v>2000000</v>
      </c>
      <c r="J1223" s="361"/>
      <c r="K1223" s="361"/>
      <c r="L1223" s="361"/>
    </row>
    <row r="1224" spans="2:12" ht="30.75" customHeight="1" x14ac:dyDescent="0.2">
      <c r="B1224" s="544"/>
      <c r="C1224" s="542"/>
      <c r="D1224" s="542"/>
      <c r="E1224" s="542"/>
      <c r="F1224" s="542"/>
      <c r="G1224" s="295" t="s">
        <v>857</v>
      </c>
      <c r="H1224" s="361">
        <f>SUM(H1225)</f>
        <v>1000000</v>
      </c>
      <c r="I1224" s="361">
        <f>SUM(I1225)</f>
        <v>1000000</v>
      </c>
      <c r="J1224" s="361"/>
      <c r="K1224" s="361"/>
      <c r="L1224" s="361"/>
    </row>
    <row r="1225" spans="2:12" ht="30.75" customHeight="1" x14ac:dyDescent="0.2">
      <c r="B1225" s="544"/>
      <c r="C1225" s="542"/>
      <c r="D1225" s="542"/>
      <c r="E1225" s="542"/>
      <c r="F1225" s="542"/>
      <c r="G1225" s="213" t="s">
        <v>858</v>
      </c>
      <c r="H1225" s="361">
        <v>1000000</v>
      </c>
      <c r="I1225" s="361">
        <v>1000000</v>
      </c>
      <c r="J1225" s="361"/>
      <c r="K1225" s="361"/>
      <c r="L1225" s="361"/>
    </row>
    <row r="1226" spans="2:12" ht="30.75" customHeight="1" x14ac:dyDescent="0.2">
      <c r="B1226" s="294">
        <v>220210</v>
      </c>
      <c r="C1226" s="294"/>
      <c r="D1226" s="294"/>
      <c r="E1226" s="294"/>
      <c r="F1226" s="294"/>
      <c r="G1226" s="295" t="s">
        <v>137</v>
      </c>
      <c r="H1226" s="361">
        <f>SUM(H1227:H1244)</f>
        <v>553563120</v>
      </c>
      <c r="I1226" s="361">
        <f>SUM(I1227:I1244)</f>
        <v>94546208.310000002</v>
      </c>
      <c r="J1226" s="361"/>
      <c r="K1226" s="361">
        <f>SUM(K1227:K1244)</f>
        <v>1000600000</v>
      </c>
      <c r="L1226" s="361"/>
    </row>
    <row r="1227" spans="2:12" ht="30.75" customHeight="1" x14ac:dyDescent="0.2">
      <c r="B1227" s="544">
        <v>22021001</v>
      </c>
      <c r="C1227" s="542">
        <v>70980</v>
      </c>
      <c r="D1227" s="542">
        <v>5000002017</v>
      </c>
      <c r="E1227" s="542">
        <v>2101</v>
      </c>
      <c r="F1227" s="542">
        <v>50610801</v>
      </c>
      <c r="G1227" s="213" t="s">
        <v>138</v>
      </c>
      <c r="H1227" s="361">
        <v>0</v>
      </c>
      <c r="I1227" s="361">
        <v>0</v>
      </c>
      <c r="J1227" s="361"/>
      <c r="K1227" s="361">
        <v>0</v>
      </c>
      <c r="L1227" s="361"/>
    </row>
    <row r="1228" spans="2:12" ht="30.75" customHeight="1" x14ac:dyDescent="0.2">
      <c r="B1228" s="544">
        <v>22021002</v>
      </c>
      <c r="C1228" s="542">
        <v>70980</v>
      </c>
      <c r="D1228" s="542">
        <v>5000002017</v>
      </c>
      <c r="E1228" s="542">
        <v>2101</v>
      </c>
      <c r="F1228" s="542">
        <v>50610801</v>
      </c>
      <c r="G1228" s="213" t="s">
        <v>528</v>
      </c>
      <c r="H1228" s="361">
        <v>3000000</v>
      </c>
      <c r="I1228" s="361">
        <v>3000000</v>
      </c>
      <c r="J1228" s="361"/>
      <c r="K1228" s="361">
        <v>300000</v>
      </c>
      <c r="L1228" s="361"/>
    </row>
    <row r="1229" spans="2:12" ht="30.75" customHeight="1" x14ac:dyDescent="0.2">
      <c r="B1229" s="544">
        <v>22021003</v>
      </c>
      <c r="C1229" s="542">
        <v>70980</v>
      </c>
      <c r="D1229" s="542">
        <v>5000002017</v>
      </c>
      <c r="E1229" s="542">
        <v>2101</v>
      </c>
      <c r="F1229" s="542">
        <v>50610801</v>
      </c>
      <c r="G1229" s="213" t="s">
        <v>776</v>
      </c>
      <c r="H1229" s="361">
        <v>10000000</v>
      </c>
      <c r="I1229" s="361">
        <v>10000000</v>
      </c>
      <c r="J1229" s="361"/>
      <c r="K1229" s="361">
        <v>300000</v>
      </c>
      <c r="L1229" s="295"/>
    </row>
    <row r="1230" spans="2:12" ht="30.75" customHeight="1" x14ac:dyDescent="0.2">
      <c r="B1230" s="544"/>
      <c r="C1230" s="542"/>
      <c r="D1230" s="542"/>
      <c r="E1230" s="542"/>
      <c r="F1230" s="542"/>
      <c r="G1230" s="213" t="s">
        <v>141</v>
      </c>
      <c r="H1230" s="361">
        <v>500000</v>
      </c>
      <c r="I1230" s="361">
        <v>500000</v>
      </c>
      <c r="J1230" s="361"/>
      <c r="K1230" s="361">
        <v>0</v>
      </c>
      <c r="L1230" s="295"/>
    </row>
    <row r="1231" spans="2:12" ht="30.75" customHeight="1" x14ac:dyDescent="0.2">
      <c r="B1231" s="544"/>
      <c r="C1231" s="542"/>
      <c r="D1231" s="542"/>
      <c r="E1231" s="542"/>
      <c r="F1231" s="542"/>
      <c r="G1231" s="213" t="s">
        <v>142</v>
      </c>
      <c r="H1231" s="361">
        <v>300000</v>
      </c>
      <c r="I1231" s="361">
        <v>300000</v>
      </c>
      <c r="J1231" s="361"/>
      <c r="K1231" s="361">
        <v>1000000000</v>
      </c>
      <c r="L1231" s="295"/>
    </row>
    <row r="1232" spans="2:12" ht="30.75" customHeight="1" x14ac:dyDescent="0.2">
      <c r="B1232" s="544"/>
      <c r="C1232" s="542"/>
      <c r="D1232" s="542"/>
      <c r="E1232" s="542"/>
      <c r="F1232" s="542"/>
      <c r="G1232" s="213" t="s">
        <v>143</v>
      </c>
      <c r="H1232" s="361">
        <v>3000000</v>
      </c>
      <c r="I1232" s="361">
        <v>3000000</v>
      </c>
      <c r="J1232" s="361"/>
      <c r="K1232" s="361"/>
      <c r="L1232" s="295"/>
    </row>
    <row r="1233" spans="2:12" ht="30.75" customHeight="1" x14ac:dyDescent="0.2">
      <c r="B1233" s="544"/>
      <c r="C1233" s="542"/>
      <c r="D1233" s="542"/>
      <c r="E1233" s="542"/>
      <c r="F1233" s="542"/>
      <c r="G1233" s="213" t="s">
        <v>144</v>
      </c>
      <c r="H1233" s="361">
        <v>1000000</v>
      </c>
      <c r="I1233" s="361">
        <v>1000000</v>
      </c>
      <c r="J1233" s="361"/>
      <c r="K1233" s="361"/>
      <c r="L1233" s="295"/>
    </row>
    <row r="1234" spans="2:12" ht="30.75" customHeight="1" x14ac:dyDescent="0.2">
      <c r="B1234" s="544"/>
      <c r="C1234" s="542"/>
      <c r="D1234" s="542"/>
      <c r="E1234" s="542"/>
      <c r="F1234" s="542"/>
      <c r="G1234" s="213" t="s">
        <v>570</v>
      </c>
      <c r="H1234" s="361">
        <v>300000</v>
      </c>
      <c r="I1234" s="361">
        <v>300000</v>
      </c>
      <c r="J1234" s="361"/>
      <c r="K1234" s="361"/>
      <c r="L1234" s="295"/>
    </row>
    <row r="1235" spans="2:12" ht="30.75" customHeight="1" x14ac:dyDescent="0.2">
      <c r="B1235" s="544"/>
      <c r="C1235" s="542"/>
      <c r="D1235" s="542"/>
      <c r="E1235" s="542"/>
      <c r="F1235" s="542"/>
      <c r="G1235" s="213" t="s">
        <v>147</v>
      </c>
      <c r="H1235" s="361">
        <v>7000000</v>
      </c>
      <c r="I1235" s="361">
        <v>7000000</v>
      </c>
      <c r="J1235" s="361"/>
      <c r="K1235" s="361"/>
      <c r="L1235" s="295"/>
    </row>
    <row r="1236" spans="2:12" ht="30.75" customHeight="1" x14ac:dyDescent="0.2">
      <c r="B1236" s="544"/>
      <c r="C1236" s="542"/>
      <c r="D1236" s="542"/>
      <c r="E1236" s="542"/>
      <c r="F1236" s="542"/>
      <c r="G1236" s="213" t="s">
        <v>1092</v>
      </c>
      <c r="H1236" s="361">
        <v>1500000</v>
      </c>
      <c r="I1236" s="361">
        <v>1500000</v>
      </c>
      <c r="J1236" s="361"/>
      <c r="K1236" s="361"/>
      <c r="L1236" s="295"/>
    </row>
    <row r="1237" spans="2:12" ht="30.75" customHeight="1" x14ac:dyDescent="0.2">
      <c r="B1237" s="544"/>
      <c r="C1237" s="542"/>
      <c r="D1237" s="542"/>
      <c r="E1237" s="542"/>
      <c r="F1237" s="542"/>
      <c r="G1237" s="213" t="s">
        <v>667</v>
      </c>
      <c r="H1237" s="361">
        <v>3000000</v>
      </c>
      <c r="I1237" s="361">
        <v>3000000</v>
      </c>
      <c r="J1237" s="361"/>
      <c r="K1237" s="361"/>
      <c r="L1237" s="295"/>
    </row>
    <row r="1238" spans="2:12" ht="30.75" customHeight="1" x14ac:dyDescent="0.2">
      <c r="B1238" s="544">
        <v>22021023</v>
      </c>
      <c r="C1238" s="542">
        <v>70980</v>
      </c>
      <c r="D1238" s="542">
        <v>5000002017</v>
      </c>
      <c r="E1238" s="542">
        <v>2101</v>
      </c>
      <c r="F1238" s="542">
        <v>50610801</v>
      </c>
      <c r="G1238" s="213" t="s">
        <v>475</v>
      </c>
      <c r="H1238" s="361">
        <v>515963120</v>
      </c>
      <c r="I1238" s="361">
        <f>56963120-16911.69</f>
        <v>56946208.310000002</v>
      </c>
      <c r="J1238" s="361"/>
      <c r="K1238" s="361"/>
      <c r="L1238" s="361"/>
    </row>
    <row r="1239" spans="2:12" ht="30.75" customHeight="1" x14ac:dyDescent="0.2">
      <c r="B1239" s="544"/>
      <c r="C1239" s="542"/>
      <c r="D1239" s="542"/>
      <c r="E1239" s="542"/>
      <c r="F1239" s="542"/>
      <c r="G1239" s="213" t="s">
        <v>545</v>
      </c>
      <c r="H1239" s="361">
        <v>2500000</v>
      </c>
      <c r="I1239" s="361">
        <v>2500000</v>
      </c>
      <c r="J1239" s="361"/>
      <c r="K1239" s="361"/>
      <c r="L1239" s="361"/>
    </row>
    <row r="1240" spans="2:12" ht="30.75" customHeight="1" x14ac:dyDescent="0.2">
      <c r="B1240" s="544"/>
      <c r="C1240" s="542"/>
      <c r="D1240" s="542"/>
      <c r="E1240" s="542"/>
      <c r="F1240" s="542"/>
      <c r="G1240" s="213" t="s">
        <v>1087</v>
      </c>
      <c r="H1240" s="361">
        <v>500000</v>
      </c>
      <c r="I1240" s="361">
        <v>500000</v>
      </c>
      <c r="J1240" s="361"/>
      <c r="K1240" s="361"/>
      <c r="L1240" s="361"/>
    </row>
    <row r="1241" spans="2:12" ht="30.75" customHeight="1" x14ac:dyDescent="0.2">
      <c r="B1241" s="544"/>
      <c r="C1241" s="542"/>
      <c r="D1241" s="542"/>
      <c r="E1241" s="542"/>
      <c r="F1241" s="542"/>
      <c r="G1241" s="213" t="s">
        <v>586</v>
      </c>
      <c r="H1241" s="361">
        <v>1000000</v>
      </c>
      <c r="I1241" s="361">
        <v>1000000</v>
      </c>
      <c r="J1241" s="361"/>
      <c r="K1241" s="361"/>
      <c r="L1241" s="361"/>
    </row>
    <row r="1242" spans="2:12" ht="30.75" customHeight="1" x14ac:dyDescent="0.2">
      <c r="B1242" s="544"/>
      <c r="C1242" s="542"/>
      <c r="D1242" s="542"/>
      <c r="E1242" s="542"/>
      <c r="F1242" s="542"/>
      <c r="G1242" s="213" t="s">
        <v>574</v>
      </c>
      <c r="H1242" s="361">
        <v>2000000</v>
      </c>
      <c r="I1242" s="361">
        <v>2000000</v>
      </c>
      <c r="J1242" s="361"/>
      <c r="K1242" s="361"/>
      <c r="L1242" s="361"/>
    </row>
    <row r="1243" spans="2:12" ht="30.75" customHeight="1" x14ac:dyDescent="0.2">
      <c r="B1243" s="544"/>
      <c r="C1243" s="542"/>
      <c r="D1243" s="542"/>
      <c r="E1243" s="542"/>
      <c r="F1243" s="542"/>
      <c r="G1243" s="213" t="s">
        <v>575</v>
      </c>
      <c r="H1243" s="361">
        <v>1000000</v>
      </c>
      <c r="I1243" s="361">
        <v>1000000</v>
      </c>
      <c r="J1243" s="361"/>
      <c r="K1243" s="361"/>
      <c r="L1243" s="361"/>
    </row>
    <row r="1244" spans="2:12" ht="30.75" customHeight="1" x14ac:dyDescent="0.2">
      <c r="B1244" s="544"/>
      <c r="C1244" s="542"/>
      <c r="D1244" s="542"/>
      <c r="E1244" s="542"/>
      <c r="F1244" s="542"/>
      <c r="G1244" s="213" t="s">
        <v>587</v>
      </c>
      <c r="H1244" s="361">
        <v>1000000</v>
      </c>
      <c r="I1244" s="361">
        <v>1000000</v>
      </c>
      <c r="J1244" s="361"/>
      <c r="K1244" s="361"/>
      <c r="L1244" s="361"/>
    </row>
    <row r="1245" spans="2:12" ht="30.75" customHeight="1" x14ac:dyDescent="0.2">
      <c r="B1245" s="544"/>
      <c r="C1245" s="542"/>
      <c r="D1245" s="542"/>
      <c r="E1245" s="542"/>
      <c r="F1245" s="542"/>
      <c r="G1245" s="295" t="s">
        <v>1093</v>
      </c>
      <c r="H1245" s="361">
        <f>SUM(H1246)</f>
        <v>15000000</v>
      </c>
      <c r="I1245" s="361">
        <f>SUM(I1246)</f>
        <v>15000000</v>
      </c>
      <c r="J1245" s="361"/>
      <c r="K1245" s="361"/>
      <c r="L1245" s="361"/>
    </row>
    <row r="1246" spans="2:12" ht="30.75" customHeight="1" x14ac:dyDescent="0.2">
      <c r="B1246" s="544"/>
      <c r="C1246" s="542"/>
      <c r="D1246" s="542"/>
      <c r="E1246" s="542"/>
      <c r="F1246" s="542"/>
      <c r="G1246" s="295" t="s">
        <v>1094</v>
      </c>
      <c r="H1246" s="361">
        <f>SUM(H1247,H1248)</f>
        <v>15000000</v>
      </c>
      <c r="I1246" s="361">
        <f>SUM(I1247,I1248)</f>
        <v>15000000</v>
      </c>
      <c r="J1246" s="361"/>
      <c r="K1246" s="361"/>
      <c r="L1246" s="361"/>
    </row>
    <row r="1247" spans="2:12" ht="30.75" customHeight="1" x14ac:dyDescent="0.2">
      <c r="B1247" s="544"/>
      <c r="C1247" s="542"/>
      <c r="D1247" s="542"/>
      <c r="E1247" s="542"/>
      <c r="F1247" s="542"/>
      <c r="G1247" s="213" t="s">
        <v>1095</v>
      </c>
      <c r="H1247" s="361">
        <v>10000000</v>
      </c>
      <c r="I1247" s="361">
        <v>10000000</v>
      </c>
      <c r="J1247" s="361"/>
      <c r="K1247" s="361"/>
      <c r="L1247" s="361"/>
    </row>
    <row r="1248" spans="2:12" ht="30.75" customHeight="1" x14ac:dyDescent="0.2">
      <c r="B1248" s="544"/>
      <c r="C1248" s="542"/>
      <c r="D1248" s="542"/>
      <c r="E1248" s="542"/>
      <c r="F1248" s="542"/>
      <c r="G1248" s="213" t="s">
        <v>1096</v>
      </c>
      <c r="H1248" s="361">
        <v>5000000</v>
      </c>
      <c r="I1248" s="361">
        <v>5000000</v>
      </c>
      <c r="J1248" s="361"/>
      <c r="K1248" s="361"/>
      <c r="L1248" s="361"/>
    </row>
    <row r="1249" spans="2:12" ht="30.75" customHeight="1" x14ac:dyDescent="0.2">
      <c r="B1249" s="544"/>
      <c r="C1249" s="544"/>
      <c r="D1249" s="544"/>
      <c r="E1249" s="544"/>
      <c r="F1249" s="544"/>
      <c r="G1249" s="294" t="s">
        <v>506</v>
      </c>
      <c r="H1249" s="380"/>
      <c r="I1249" s="380"/>
      <c r="J1249" s="380"/>
      <c r="K1249" s="380"/>
      <c r="L1249" s="380"/>
    </row>
    <row r="1250" spans="2:12" ht="30.75" customHeight="1" x14ac:dyDescent="0.2">
      <c r="B1250" s="544"/>
      <c r="C1250" s="544"/>
      <c r="D1250" s="544"/>
      <c r="E1250" s="544"/>
      <c r="F1250" s="544"/>
      <c r="G1250" s="491" t="s">
        <v>471</v>
      </c>
      <c r="H1250" s="361">
        <f>SUM(H1177)</f>
        <v>22064576</v>
      </c>
      <c r="I1250" s="361">
        <f>SUM(I1177)</f>
        <v>22064576</v>
      </c>
      <c r="J1250" s="361"/>
      <c r="K1250" s="361"/>
      <c r="L1250" s="361"/>
    </row>
    <row r="1251" spans="2:12" ht="30.75" customHeight="1" x14ac:dyDescent="0.2">
      <c r="B1251" s="544"/>
      <c r="C1251" s="544"/>
      <c r="D1251" s="544"/>
      <c r="E1251" s="544"/>
      <c r="F1251" s="544"/>
      <c r="G1251" s="491" t="s">
        <v>472</v>
      </c>
      <c r="H1251" s="361">
        <f t="shared" ref="H1251:L1251" si="162">H1183</f>
        <v>670963120</v>
      </c>
      <c r="I1251" s="443">
        <f t="shared" si="162"/>
        <v>163446208.31</v>
      </c>
      <c r="J1251" s="361"/>
      <c r="K1251" s="361">
        <f t="shared" si="162"/>
        <v>1013050000</v>
      </c>
      <c r="L1251" s="361">
        <f t="shared" si="162"/>
        <v>0</v>
      </c>
    </row>
    <row r="1252" spans="2:12" ht="30.75" customHeight="1" x14ac:dyDescent="0.2">
      <c r="B1252" s="544"/>
      <c r="C1252" s="544"/>
      <c r="D1252" s="544"/>
      <c r="E1252" s="544"/>
      <c r="F1252" s="544"/>
      <c r="G1252" s="491" t="s">
        <v>2</v>
      </c>
      <c r="H1252" s="443">
        <f t="shared" ref="H1252:L1252" si="163">SUM(H1250:H1251)</f>
        <v>693027696</v>
      </c>
      <c r="I1252" s="443">
        <f t="shared" si="163"/>
        <v>185510784.31</v>
      </c>
      <c r="J1252" s="443"/>
      <c r="K1252" s="443">
        <f t="shared" si="163"/>
        <v>1013050000</v>
      </c>
      <c r="L1252" s="443">
        <f t="shared" si="163"/>
        <v>0</v>
      </c>
    </row>
    <row r="1253" spans="2:12" ht="30.75" customHeight="1" x14ac:dyDescent="0.25">
      <c r="B1253" s="119"/>
      <c r="C1253" s="119"/>
      <c r="D1253" s="119"/>
      <c r="E1253" s="119"/>
      <c r="F1253" s="119"/>
      <c r="G1253" s="120"/>
      <c r="H1253" s="164"/>
      <c r="I1253" s="250"/>
      <c r="J1253" s="250"/>
      <c r="K1253" s="164"/>
      <c r="L1253" s="164"/>
    </row>
    <row r="1254" spans="2:12" ht="30.75" customHeight="1" x14ac:dyDescent="0.35">
      <c r="B1254" s="939" t="s">
        <v>0</v>
      </c>
      <c r="C1254" s="940"/>
      <c r="D1254" s="940"/>
      <c r="E1254" s="940"/>
      <c r="F1254" s="940"/>
      <c r="G1254" s="940"/>
      <c r="H1254" s="940"/>
      <c r="I1254" s="940"/>
      <c r="J1254" s="940"/>
      <c r="K1254" s="940"/>
      <c r="L1254" s="940"/>
    </row>
    <row r="1255" spans="2:12" ht="23.25" x14ac:dyDescent="0.35">
      <c r="B1255" s="939" t="s">
        <v>785</v>
      </c>
      <c r="C1255" s="940"/>
      <c r="D1255" s="940"/>
      <c r="E1255" s="940"/>
      <c r="F1255" s="940"/>
      <c r="G1255" s="940"/>
      <c r="H1255" s="940"/>
      <c r="I1255" s="940"/>
      <c r="J1255" s="940"/>
      <c r="K1255" s="940"/>
      <c r="L1255" s="940"/>
    </row>
    <row r="1256" spans="2:12" ht="105" customHeight="1" x14ac:dyDescent="0.2">
      <c r="B1256" s="542" t="s">
        <v>470</v>
      </c>
      <c r="C1256" s="542" t="s">
        <v>466</v>
      </c>
      <c r="D1256" s="542" t="s">
        <v>500</v>
      </c>
      <c r="E1256" s="614" t="s">
        <v>501</v>
      </c>
      <c r="F1256" s="542" t="s">
        <v>467</v>
      </c>
      <c r="G1256" s="542" t="s">
        <v>455</v>
      </c>
      <c r="H1256" s="446" t="s">
        <v>559</v>
      </c>
      <c r="I1256" s="783" t="s">
        <v>1107</v>
      </c>
      <c r="J1256" s="446"/>
      <c r="K1256" s="446" t="s">
        <v>777</v>
      </c>
      <c r="L1256" s="559" t="s">
        <v>790</v>
      </c>
    </row>
    <row r="1257" spans="2:12" ht="14.25" x14ac:dyDescent="0.2">
      <c r="B1257" s="294">
        <v>1</v>
      </c>
      <c r="C1257" s="294"/>
      <c r="D1257" s="294"/>
      <c r="E1257" s="450"/>
      <c r="F1257" s="294"/>
      <c r="G1257" s="542" t="s">
        <v>7</v>
      </c>
      <c r="H1257" s="210">
        <f>SUM(H1258)</f>
        <v>2566772360</v>
      </c>
      <c r="I1257" s="210">
        <f t="shared" ref="I1257:L1257" si="164">SUM(I1258)</f>
        <v>2566772360</v>
      </c>
      <c r="J1257" s="210"/>
      <c r="K1257" s="210">
        <f>SUM(K1258)</f>
        <v>2530000000</v>
      </c>
      <c r="L1257" s="210">
        <f t="shared" si="164"/>
        <v>1189411526.4200001</v>
      </c>
    </row>
    <row r="1258" spans="2:12" ht="14.25" x14ac:dyDescent="0.2">
      <c r="B1258" s="294">
        <v>12</v>
      </c>
      <c r="C1258" s="294"/>
      <c r="D1258" s="294"/>
      <c r="E1258" s="450"/>
      <c r="F1258" s="294"/>
      <c r="G1258" s="295" t="s">
        <v>8</v>
      </c>
      <c r="H1258" s="210">
        <f t="shared" ref="H1258:L1258" si="165">H1259+H1263</f>
        <v>2566772360</v>
      </c>
      <c r="I1258" s="210">
        <f t="shared" si="165"/>
        <v>2566772360</v>
      </c>
      <c r="J1258" s="210"/>
      <c r="K1258" s="210">
        <f>K1259+K1263</f>
        <v>2530000000</v>
      </c>
      <c r="L1258" s="210">
        <f t="shared" si="165"/>
        <v>1189411526.4200001</v>
      </c>
    </row>
    <row r="1259" spans="2:12" ht="14.25" x14ac:dyDescent="0.2">
      <c r="B1259" s="294">
        <v>1201</v>
      </c>
      <c r="C1259" s="294"/>
      <c r="D1259" s="294"/>
      <c r="E1259" s="450"/>
      <c r="F1259" s="294"/>
      <c r="G1259" s="295" t="s">
        <v>576</v>
      </c>
      <c r="H1259" s="210">
        <f>SUM(H1260+H1262+H1264)</f>
        <v>2036772360</v>
      </c>
      <c r="I1259" s="210">
        <f>SUM(I1260+I1262+I1264)</f>
        <v>2036772360</v>
      </c>
      <c r="J1259" s="210"/>
      <c r="K1259" s="210">
        <f>SUM(K1260+K1262+K1264)</f>
        <v>2050000000</v>
      </c>
      <c r="L1259" s="210">
        <f>SUM(L1260+L1264)</f>
        <v>743021026.5</v>
      </c>
    </row>
    <row r="1260" spans="2:12" ht="14.25" x14ac:dyDescent="0.2">
      <c r="B1260" s="294">
        <v>120101</v>
      </c>
      <c r="C1260" s="294"/>
      <c r="D1260" s="294"/>
      <c r="E1260" s="450"/>
      <c r="F1260" s="294"/>
      <c r="G1260" s="295" t="s">
        <v>10</v>
      </c>
      <c r="H1260" s="210">
        <f>H1261</f>
        <v>636772360</v>
      </c>
      <c r="I1260" s="210">
        <f t="shared" ref="I1260:L1260" si="166">I1261</f>
        <v>636772360</v>
      </c>
      <c r="J1260" s="210"/>
      <c r="K1260" s="210">
        <f>K1261</f>
        <v>850000000</v>
      </c>
      <c r="L1260" s="210">
        <f t="shared" si="166"/>
        <v>700000000</v>
      </c>
    </row>
    <row r="1261" spans="2:12" ht="14.25" x14ac:dyDescent="0.2">
      <c r="B1261" s="544">
        <v>12010101</v>
      </c>
      <c r="C1261" s="544">
        <v>70160</v>
      </c>
      <c r="D1261" s="544"/>
      <c r="E1261" s="430" t="s">
        <v>502</v>
      </c>
      <c r="F1261" s="544">
        <v>50610801</v>
      </c>
      <c r="G1261" s="213" t="s">
        <v>11</v>
      </c>
      <c r="H1261" s="615">
        <v>636772360</v>
      </c>
      <c r="I1261" s="615">
        <v>636772360</v>
      </c>
      <c r="J1261" s="615"/>
      <c r="K1261" s="615">
        <v>850000000</v>
      </c>
      <c r="L1261" s="616">
        <v>700000000</v>
      </c>
    </row>
    <row r="1262" spans="2:12" ht="14.25" x14ac:dyDescent="0.2">
      <c r="B1262" s="294">
        <v>120102</v>
      </c>
      <c r="C1262" s="544">
        <v>70160</v>
      </c>
      <c r="D1262" s="294"/>
      <c r="E1262" s="430" t="s">
        <v>502</v>
      </c>
      <c r="F1262" s="544">
        <v>50610801</v>
      </c>
      <c r="G1262" s="295" t="s">
        <v>12</v>
      </c>
      <c r="H1262" s="616">
        <v>450000000</v>
      </c>
      <c r="I1262" s="616">
        <v>450000000</v>
      </c>
      <c r="J1262" s="616"/>
      <c r="K1262" s="616">
        <v>250000000</v>
      </c>
      <c r="L1262" s="616">
        <v>72000000</v>
      </c>
    </row>
    <row r="1263" spans="2:12" ht="14.25" x14ac:dyDescent="0.2">
      <c r="B1263" s="317">
        <v>120103</v>
      </c>
      <c r="C1263" s="544">
        <v>70160</v>
      </c>
      <c r="D1263" s="317"/>
      <c r="E1263" s="430" t="s">
        <v>502</v>
      </c>
      <c r="F1263" s="544">
        <v>50610801</v>
      </c>
      <c r="G1263" s="295" t="s">
        <v>649</v>
      </c>
      <c r="H1263" s="616">
        <v>530000000</v>
      </c>
      <c r="I1263" s="616">
        <v>530000000</v>
      </c>
      <c r="J1263" s="616"/>
      <c r="K1263" s="616">
        <v>480000000</v>
      </c>
      <c r="L1263" s="304">
        <v>446390499.92000002</v>
      </c>
    </row>
    <row r="1264" spans="2:12" ht="14.25" x14ac:dyDescent="0.2">
      <c r="B1264" s="317">
        <v>120104</v>
      </c>
      <c r="C1264" s="544">
        <v>70160</v>
      </c>
      <c r="D1264" s="317"/>
      <c r="E1264" s="430" t="s">
        <v>502</v>
      </c>
      <c r="F1264" s="544">
        <v>50610801</v>
      </c>
      <c r="G1264" s="295" t="s">
        <v>650</v>
      </c>
      <c r="H1264" s="616">
        <v>950000000</v>
      </c>
      <c r="I1264" s="616">
        <v>950000000</v>
      </c>
      <c r="J1264" s="616"/>
      <c r="K1264" s="616">
        <v>950000000</v>
      </c>
      <c r="L1264" s="304">
        <v>43021026.5</v>
      </c>
    </row>
    <row r="1265" spans="2:12" ht="14.25" x14ac:dyDescent="0.2">
      <c r="B1265" s="294">
        <v>2</v>
      </c>
      <c r="C1265" s="294"/>
      <c r="D1265" s="294"/>
      <c r="E1265" s="450"/>
      <c r="F1265" s="294"/>
      <c r="G1265" s="542" t="s">
        <v>59</v>
      </c>
      <c r="H1265" s="210">
        <f>SUM(H1266,H1272)</f>
        <v>2411861450.1999998</v>
      </c>
      <c r="I1265" s="210">
        <f t="shared" ref="I1265:L1265" si="167">SUM(I1266,I1272)</f>
        <v>614069393.36999989</v>
      </c>
      <c r="J1265" s="210"/>
      <c r="K1265" s="210">
        <f t="shared" si="167"/>
        <v>2522390122</v>
      </c>
      <c r="L1265" s="210">
        <f t="shared" si="167"/>
        <v>2143450000</v>
      </c>
    </row>
    <row r="1266" spans="2:12" ht="14.25" x14ac:dyDescent="0.2">
      <c r="B1266" s="294">
        <v>21</v>
      </c>
      <c r="C1266" s="294"/>
      <c r="D1266" s="294"/>
      <c r="E1266" s="430" t="s">
        <v>502</v>
      </c>
      <c r="F1266" s="544">
        <v>50610801</v>
      </c>
      <c r="G1266" s="295" t="s">
        <v>3</v>
      </c>
      <c r="H1266" s="210">
        <f>SUM(H1267,H1268)</f>
        <v>35089091</v>
      </c>
      <c r="I1266" s="210">
        <f t="shared" ref="I1266:L1266" si="168">SUM(I1267,I1268)</f>
        <v>35089091</v>
      </c>
      <c r="J1266" s="210"/>
      <c r="K1266" s="210">
        <f t="shared" si="168"/>
        <v>0</v>
      </c>
      <c r="L1266" s="210">
        <f t="shared" si="168"/>
        <v>0</v>
      </c>
    </row>
    <row r="1267" spans="2:12" ht="14.25" x14ac:dyDescent="0.2">
      <c r="B1267" s="544">
        <v>21010101</v>
      </c>
      <c r="C1267" s="544"/>
      <c r="D1267" s="544"/>
      <c r="E1267" s="430"/>
      <c r="F1267" s="544"/>
      <c r="G1267" s="213" t="s">
        <v>60</v>
      </c>
      <c r="H1267" s="210">
        <v>34369091</v>
      </c>
      <c r="I1267" s="210">
        <f>H1267</f>
        <v>34369091</v>
      </c>
      <c r="J1267" s="210"/>
      <c r="K1267" s="210"/>
      <c r="L1267" s="210"/>
    </row>
    <row r="1268" spans="2:12" ht="25.5" x14ac:dyDescent="0.2">
      <c r="B1268" s="294">
        <v>2102</v>
      </c>
      <c r="C1268" s="294"/>
      <c r="D1268" s="294"/>
      <c r="E1268" s="450"/>
      <c r="F1268" s="294"/>
      <c r="G1268" s="295" t="s">
        <v>564</v>
      </c>
      <c r="H1268" s="210">
        <f>SUM(H1269)</f>
        <v>720000</v>
      </c>
      <c r="I1268" s="210">
        <f t="shared" ref="I1268:L1268" si="169">SUM(I1269)</f>
        <v>720000</v>
      </c>
      <c r="J1268" s="210"/>
      <c r="K1268" s="210">
        <f t="shared" si="169"/>
        <v>0</v>
      </c>
      <c r="L1268" s="210">
        <f t="shared" si="169"/>
        <v>0</v>
      </c>
    </row>
    <row r="1269" spans="2:12" ht="14.25" x14ac:dyDescent="0.2">
      <c r="B1269" s="294">
        <v>210201</v>
      </c>
      <c r="C1269" s="294"/>
      <c r="D1269" s="294"/>
      <c r="E1269" s="450"/>
      <c r="F1269" s="294"/>
      <c r="G1269" s="295" t="s">
        <v>64</v>
      </c>
      <c r="H1269" s="210">
        <f>SUM(H1270:H1271)</f>
        <v>720000</v>
      </c>
      <c r="I1269" s="210">
        <f t="shared" ref="I1269:L1269" si="170">SUM(I1270:I1271)</f>
        <v>720000</v>
      </c>
      <c r="J1269" s="210"/>
      <c r="K1269" s="210">
        <f t="shared" si="170"/>
        <v>0</v>
      </c>
      <c r="L1269" s="210">
        <f t="shared" si="170"/>
        <v>0</v>
      </c>
    </row>
    <row r="1270" spans="2:12" ht="14.25" x14ac:dyDescent="0.2">
      <c r="B1270" s="544">
        <v>21020101</v>
      </c>
      <c r="C1270" s="544"/>
      <c r="D1270" s="544"/>
      <c r="E1270" s="430"/>
      <c r="F1270" s="544"/>
      <c r="G1270" s="213" t="s">
        <v>65</v>
      </c>
      <c r="H1270" s="210"/>
      <c r="I1270" s="210">
        <f>H1270</f>
        <v>0</v>
      </c>
      <c r="J1270" s="210"/>
      <c r="K1270" s="210"/>
      <c r="L1270" s="210"/>
    </row>
    <row r="1271" spans="2:12" ht="14.25" x14ac:dyDescent="0.2">
      <c r="B1271" s="544">
        <v>21020102</v>
      </c>
      <c r="C1271" s="544"/>
      <c r="D1271" s="544"/>
      <c r="E1271" s="430"/>
      <c r="F1271" s="544"/>
      <c r="G1271" s="213" t="s">
        <v>454</v>
      </c>
      <c r="H1271" s="210">
        <v>720000</v>
      </c>
      <c r="I1271" s="210">
        <f>H1271</f>
        <v>720000</v>
      </c>
      <c r="J1271" s="210"/>
      <c r="K1271" s="210"/>
      <c r="L1271" s="210"/>
    </row>
    <row r="1272" spans="2:12" ht="14.25" x14ac:dyDescent="0.2">
      <c r="B1272" s="294">
        <v>2202</v>
      </c>
      <c r="C1272" s="294"/>
      <c r="D1272" s="294"/>
      <c r="E1272" s="450"/>
      <c r="F1272" s="294"/>
      <c r="G1272" s="295" t="s">
        <v>4</v>
      </c>
      <c r="H1272" s="210">
        <f>SUM(H1273,H1278,H1283,H1286,H1291,H1294,H1297,H1301,H1305,H1307,H1316)</f>
        <v>2376772359.1999998</v>
      </c>
      <c r="I1272" s="373">
        <f t="shared" ref="I1272:L1272" si="171">SUM(I1273,I1278,I1283,I1286,I1291,I1294,I1297,I1301,I1305,I1307,I1316)</f>
        <v>578980302.36999989</v>
      </c>
      <c r="J1272" s="210"/>
      <c r="K1272" s="210">
        <f t="shared" si="171"/>
        <v>2522390122</v>
      </c>
      <c r="L1272" s="210">
        <f t="shared" si="171"/>
        <v>2143450000</v>
      </c>
    </row>
    <row r="1273" spans="2:12" ht="14.25" x14ac:dyDescent="0.2">
      <c r="B1273" s="294">
        <v>220201</v>
      </c>
      <c r="C1273" s="294"/>
      <c r="D1273" s="294"/>
      <c r="E1273" s="450"/>
      <c r="F1273" s="294"/>
      <c r="G1273" s="295" t="s">
        <v>561</v>
      </c>
      <c r="H1273" s="210">
        <f>SUM(H1274:H1277)</f>
        <v>10192860</v>
      </c>
      <c r="I1273" s="210">
        <f t="shared" ref="I1273:L1273" si="172">SUM(I1274:I1277)</f>
        <v>1192860</v>
      </c>
      <c r="J1273" s="210"/>
      <c r="K1273" s="210">
        <f t="shared" si="172"/>
        <v>0</v>
      </c>
      <c r="L1273" s="210">
        <f t="shared" si="172"/>
        <v>50000000</v>
      </c>
    </row>
    <row r="1274" spans="2:12" ht="14.25" x14ac:dyDescent="0.2">
      <c r="B1274" s="544">
        <v>22020101</v>
      </c>
      <c r="C1274" s="544"/>
      <c r="D1274" s="544"/>
      <c r="E1274" s="430"/>
      <c r="F1274" s="544"/>
      <c r="G1274" s="213" t="s">
        <v>77</v>
      </c>
      <c r="H1274" s="298"/>
      <c r="I1274" s="298"/>
      <c r="J1274" s="298"/>
      <c r="K1274" s="298"/>
      <c r="L1274" s="350">
        <v>8000000</v>
      </c>
    </row>
    <row r="1275" spans="2:12" ht="14.25" x14ac:dyDescent="0.2">
      <c r="B1275" s="544">
        <v>22020102</v>
      </c>
      <c r="C1275" s="544"/>
      <c r="D1275" s="544"/>
      <c r="E1275" s="430"/>
      <c r="F1275" s="544"/>
      <c r="G1275" s="213" t="s">
        <v>78</v>
      </c>
      <c r="H1275" s="298">
        <v>10192860</v>
      </c>
      <c r="I1275" s="298">
        <v>1192860</v>
      </c>
      <c r="J1275" s="298"/>
      <c r="K1275" s="298"/>
      <c r="L1275" s="350">
        <v>12000000</v>
      </c>
    </row>
    <row r="1276" spans="2:12" ht="25.5" x14ac:dyDescent="0.2">
      <c r="B1276" s="544">
        <v>22020103</v>
      </c>
      <c r="C1276" s="544"/>
      <c r="D1276" s="544"/>
      <c r="E1276" s="430"/>
      <c r="F1276" s="544"/>
      <c r="G1276" s="213" t="s">
        <v>79</v>
      </c>
      <c r="H1276" s="298"/>
      <c r="I1276" s="298"/>
      <c r="J1276" s="298"/>
      <c r="K1276" s="298"/>
      <c r="L1276" s="350">
        <v>30000000</v>
      </c>
    </row>
    <row r="1277" spans="2:12" ht="25.5" x14ac:dyDescent="0.2">
      <c r="B1277" s="544">
        <v>22020104</v>
      </c>
      <c r="C1277" s="544"/>
      <c r="D1277" s="544"/>
      <c r="E1277" s="430"/>
      <c r="F1277" s="544"/>
      <c r="G1277" s="213" t="s">
        <v>80</v>
      </c>
      <c r="H1277" s="298"/>
      <c r="I1277" s="298"/>
      <c r="J1277" s="298"/>
      <c r="K1277" s="298"/>
      <c r="L1277" s="298"/>
    </row>
    <row r="1278" spans="2:12" ht="14.25" x14ac:dyDescent="0.2">
      <c r="B1278" s="294">
        <v>220202</v>
      </c>
      <c r="C1278" s="294"/>
      <c r="D1278" s="294"/>
      <c r="E1278" s="450"/>
      <c r="F1278" s="294"/>
      <c r="G1278" s="295" t="s">
        <v>568</v>
      </c>
      <c r="H1278" s="210">
        <f t="shared" ref="H1278:L1278" si="173">SUM(H1279:H1282)</f>
        <v>13250121.199999999</v>
      </c>
      <c r="I1278" s="210">
        <f>SUM(I1279:I1282)</f>
        <v>11250121.199999999</v>
      </c>
      <c r="J1278" s="210"/>
      <c r="K1278" s="210">
        <f>SUM(K1279:K1282)</f>
        <v>13250121.199999999</v>
      </c>
      <c r="L1278" s="210">
        <f t="shared" si="173"/>
        <v>7600000</v>
      </c>
    </row>
    <row r="1279" spans="2:12" ht="14.25" x14ac:dyDescent="0.2">
      <c r="B1279" s="544">
        <v>22020201</v>
      </c>
      <c r="C1279" s="544"/>
      <c r="D1279" s="544"/>
      <c r="E1279" s="430" t="s">
        <v>502</v>
      </c>
      <c r="F1279" s="544">
        <v>50610801</v>
      </c>
      <c r="G1279" s="213" t="s">
        <v>82</v>
      </c>
      <c r="H1279" s="350">
        <v>7000000</v>
      </c>
      <c r="I1279" s="350">
        <v>5000000</v>
      </c>
      <c r="J1279" s="350"/>
      <c r="K1279" s="350">
        <v>7000000</v>
      </c>
      <c r="L1279" s="350">
        <v>2000000</v>
      </c>
    </row>
    <row r="1280" spans="2:12" ht="14.25" x14ac:dyDescent="0.2">
      <c r="B1280" s="544">
        <v>22020202</v>
      </c>
      <c r="C1280" s="544"/>
      <c r="D1280" s="544"/>
      <c r="E1280" s="430" t="s">
        <v>502</v>
      </c>
      <c r="F1280" s="544">
        <v>50610801</v>
      </c>
      <c r="G1280" s="213" t="s">
        <v>83</v>
      </c>
      <c r="H1280" s="350">
        <v>250121.2</v>
      </c>
      <c r="I1280" s="350">
        <v>250121.2</v>
      </c>
      <c r="J1280" s="350"/>
      <c r="K1280" s="350">
        <v>250121.2</v>
      </c>
      <c r="L1280" s="350">
        <v>3000000</v>
      </c>
    </row>
    <row r="1281" spans="2:12" ht="14.25" x14ac:dyDescent="0.2">
      <c r="B1281" s="544">
        <v>22020203</v>
      </c>
      <c r="C1281" s="544"/>
      <c r="D1281" s="544"/>
      <c r="E1281" s="430" t="s">
        <v>502</v>
      </c>
      <c r="F1281" s="544">
        <v>50610801</v>
      </c>
      <c r="G1281" s="213" t="s">
        <v>84</v>
      </c>
      <c r="H1281" s="350">
        <v>3500000</v>
      </c>
      <c r="I1281" s="350">
        <v>3500000</v>
      </c>
      <c r="J1281" s="350"/>
      <c r="K1281" s="350">
        <v>3500000</v>
      </c>
      <c r="L1281" s="350">
        <v>1600000</v>
      </c>
    </row>
    <row r="1282" spans="2:12" ht="14.25" x14ac:dyDescent="0.2">
      <c r="B1282" s="544">
        <v>22020205</v>
      </c>
      <c r="C1282" s="544"/>
      <c r="D1282" s="544"/>
      <c r="E1282" s="430" t="s">
        <v>502</v>
      </c>
      <c r="F1282" s="544">
        <v>50610801</v>
      </c>
      <c r="G1282" s="213" t="s">
        <v>86</v>
      </c>
      <c r="H1282" s="350">
        <v>2500000</v>
      </c>
      <c r="I1282" s="350">
        <v>2500000</v>
      </c>
      <c r="J1282" s="350"/>
      <c r="K1282" s="350">
        <v>2500000</v>
      </c>
      <c r="L1282" s="350">
        <v>1000000</v>
      </c>
    </row>
    <row r="1283" spans="2:12" ht="14.25" x14ac:dyDescent="0.2">
      <c r="B1283" s="294">
        <v>220203</v>
      </c>
      <c r="C1283" s="294"/>
      <c r="D1283" s="294"/>
      <c r="E1283" s="450"/>
      <c r="F1283" s="294"/>
      <c r="G1283" s="295" t="s">
        <v>563</v>
      </c>
      <c r="H1283" s="210">
        <f t="shared" ref="H1283:L1283" si="174">SUM(H1284:H1285)</f>
        <v>15350500</v>
      </c>
      <c r="I1283" s="210">
        <f>SUM(I1284:I1285)</f>
        <v>5350500</v>
      </c>
      <c r="J1283" s="210"/>
      <c r="K1283" s="210">
        <f>SUM(K1284:K1285)</f>
        <v>15350500.800000001</v>
      </c>
      <c r="L1283" s="210">
        <f t="shared" si="174"/>
        <v>6800000</v>
      </c>
    </row>
    <row r="1284" spans="2:12" ht="25.5" x14ac:dyDescent="0.2">
      <c r="B1284" s="544">
        <v>22020301</v>
      </c>
      <c r="C1284" s="544"/>
      <c r="D1284" s="544"/>
      <c r="E1284" s="430" t="s">
        <v>502</v>
      </c>
      <c r="F1284" s="544">
        <v>50610801</v>
      </c>
      <c r="G1284" s="213" t="s">
        <v>90</v>
      </c>
      <c r="H1284" s="350">
        <v>13350500</v>
      </c>
      <c r="I1284" s="350">
        <v>3350500</v>
      </c>
      <c r="J1284" s="350"/>
      <c r="K1284" s="350">
        <v>12350500.800000001</v>
      </c>
      <c r="L1284" s="350">
        <v>5800000</v>
      </c>
    </row>
    <row r="1285" spans="2:12" ht="14.25" x14ac:dyDescent="0.2">
      <c r="B1285" s="544">
        <v>22020305</v>
      </c>
      <c r="C1285" s="544"/>
      <c r="D1285" s="544"/>
      <c r="E1285" s="430" t="s">
        <v>502</v>
      </c>
      <c r="F1285" s="544">
        <v>50610801</v>
      </c>
      <c r="G1285" s="213" t="s">
        <v>94</v>
      </c>
      <c r="H1285" s="350">
        <v>2000000</v>
      </c>
      <c r="I1285" s="350">
        <v>2000000</v>
      </c>
      <c r="J1285" s="350"/>
      <c r="K1285" s="350">
        <v>3000000</v>
      </c>
      <c r="L1285" s="350">
        <v>1000000</v>
      </c>
    </row>
    <row r="1286" spans="2:12" ht="14.25" x14ac:dyDescent="0.2">
      <c r="B1286" s="294">
        <v>220204</v>
      </c>
      <c r="C1286" s="294"/>
      <c r="D1286" s="294"/>
      <c r="E1286" s="450"/>
      <c r="F1286" s="294"/>
      <c r="G1286" s="295" t="s">
        <v>549</v>
      </c>
      <c r="H1286" s="210">
        <f t="shared" ref="H1286:L1286" si="175">SUM(H1287:H1290)</f>
        <v>6750000</v>
      </c>
      <c r="I1286" s="210">
        <f>SUM(I1287:I1290)</f>
        <v>6750000</v>
      </c>
      <c r="J1286" s="210"/>
      <c r="K1286" s="210">
        <f>SUM(K1287:K1290)</f>
        <v>6750000</v>
      </c>
      <c r="L1286" s="210">
        <f t="shared" si="175"/>
        <v>2100000</v>
      </c>
    </row>
    <row r="1287" spans="2:12" ht="25.5" x14ac:dyDescent="0.2">
      <c r="B1287" s="544">
        <v>22020401</v>
      </c>
      <c r="C1287" s="544"/>
      <c r="D1287" s="544"/>
      <c r="E1287" s="430" t="s">
        <v>502</v>
      </c>
      <c r="F1287" s="544">
        <v>50610801</v>
      </c>
      <c r="G1287" s="213" t="s">
        <v>102</v>
      </c>
      <c r="H1287" s="350">
        <v>550000</v>
      </c>
      <c r="I1287" s="350">
        <v>550000</v>
      </c>
      <c r="J1287" s="350"/>
      <c r="K1287" s="350">
        <v>550000</v>
      </c>
      <c r="L1287" s="350">
        <v>850000</v>
      </c>
    </row>
    <row r="1288" spans="2:12" ht="14.25" x14ac:dyDescent="0.2">
      <c r="B1288" s="544">
        <v>22020402</v>
      </c>
      <c r="C1288" s="544"/>
      <c r="D1288" s="544"/>
      <c r="E1288" s="430" t="s">
        <v>502</v>
      </c>
      <c r="F1288" s="544">
        <v>50610801</v>
      </c>
      <c r="G1288" s="213" t="s">
        <v>103</v>
      </c>
      <c r="H1288" s="350">
        <v>2000000</v>
      </c>
      <c r="I1288" s="350">
        <v>2000000</v>
      </c>
      <c r="J1288" s="350"/>
      <c r="K1288" s="350">
        <v>2000000</v>
      </c>
      <c r="L1288" s="350">
        <v>600000</v>
      </c>
    </row>
    <row r="1289" spans="2:12" ht="25.5" x14ac:dyDescent="0.2">
      <c r="B1289" s="544">
        <v>22020403</v>
      </c>
      <c r="C1289" s="544"/>
      <c r="D1289" s="544"/>
      <c r="E1289" s="430" t="s">
        <v>502</v>
      </c>
      <c r="F1289" s="544">
        <v>50610801</v>
      </c>
      <c r="G1289" s="213" t="s">
        <v>104</v>
      </c>
      <c r="H1289" s="350"/>
      <c r="I1289" s="350"/>
      <c r="J1289" s="350"/>
      <c r="K1289" s="350">
        <v>3000000</v>
      </c>
      <c r="L1289" s="350"/>
    </row>
    <row r="1290" spans="2:12" ht="25.5" x14ac:dyDescent="0.2">
      <c r="B1290" s="544">
        <v>22020404</v>
      </c>
      <c r="C1290" s="544"/>
      <c r="D1290" s="544"/>
      <c r="E1290" s="430" t="s">
        <v>502</v>
      </c>
      <c r="F1290" s="544">
        <v>50610801</v>
      </c>
      <c r="G1290" s="213" t="s">
        <v>105</v>
      </c>
      <c r="H1290" s="350">
        <v>4200000</v>
      </c>
      <c r="I1290" s="350">
        <v>4200000</v>
      </c>
      <c r="J1290" s="350"/>
      <c r="K1290" s="350">
        <v>1200000</v>
      </c>
      <c r="L1290" s="350">
        <v>650000</v>
      </c>
    </row>
    <row r="1291" spans="2:12" ht="14.25" x14ac:dyDescent="0.2">
      <c r="B1291" s="294">
        <v>220205</v>
      </c>
      <c r="C1291" s="294"/>
      <c r="D1291" s="294"/>
      <c r="E1291" s="450"/>
      <c r="F1291" s="294"/>
      <c r="G1291" s="295" t="s">
        <v>562</v>
      </c>
      <c r="H1291" s="210">
        <f>SUM(H1292:H1293)</f>
        <v>33000000</v>
      </c>
      <c r="I1291" s="210">
        <f>SUM(I1292:I1293)</f>
        <v>4000000</v>
      </c>
      <c r="J1291" s="210"/>
      <c r="K1291" s="210">
        <f>SUM(K1292:K1293)</f>
        <v>33000000</v>
      </c>
      <c r="L1291" s="210">
        <f>SUM(L1292:L1293)</f>
        <v>2530000</v>
      </c>
    </row>
    <row r="1292" spans="2:12" ht="14.25" x14ac:dyDescent="0.2">
      <c r="B1292" s="544">
        <v>22020501</v>
      </c>
      <c r="C1292" s="544">
        <v>70160</v>
      </c>
      <c r="D1292" s="544"/>
      <c r="E1292" s="430" t="s">
        <v>502</v>
      </c>
      <c r="F1292" s="544">
        <v>50610801</v>
      </c>
      <c r="G1292" s="213" t="s">
        <v>114</v>
      </c>
      <c r="H1292" s="615">
        <v>15000000</v>
      </c>
      <c r="I1292" s="615">
        <v>2000000</v>
      </c>
      <c r="J1292" s="615"/>
      <c r="K1292" s="615">
        <v>15000000</v>
      </c>
      <c r="L1292" s="298">
        <v>2530000</v>
      </c>
    </row>
    <row r="1293" spans="2:12" ht="14.25" x14ac:dyDescent="0.2">
      <c r="B1293" s="544">
        <v>22020502</v>
      </c>
      <c r="C1293" s="544">
        <v>70160</v>
      </c>
      <c r="D1293" s="544"/>
      <c r="E1293" s="430" t="s">
        <v>502</v>
      </c>
      <c r="F1293" s="544">
        <v>50610801</v>
      </c>
      <c r="G1293" s="213" t="s">
        <v>115</v>
      </c>
      <c r="H1293" s="615">
        <v>18000000</v>
      </c>
      <c r="I1293" s="615">
        <v>2000000</v>
      </c>
      <c r="J1293" s="615"/>
      <c r="K1293" s="615">
        <v>18000000</v>
      </c>
      <c r="L1293" s="298"/>
    </row>
    <row r="1294" spans="2:12" ht="14.25" x14ac:dyDescent="0.2">
      <c r="B1294" s="294">
        <v>220206</v>
      </c>
      <c r="C1294" s="294"/>
      <c r="D1294" s="294"/>
      <c r="E1294" s="450"/>
      <c r="F1294" s="294"/>
      <c r="G1294" s="295" t="s">
        <v>547</v>
      </c>
      <c r="H1294" s="210">
        <f t="shared" ref="H1294:L1294" si="176">SUM(H1295:H1296)</f>
        <v>3700000</v>
      </c>
      <c r="I1294" s="210">
        <f>SUM(I1295:I1296)</f>
        <v>3700000</v>
      </c>
      <c r="J1294" s="210"/>
      <c r="K1294" s="210">
        <f>SUM(K1295:K1296)</f>
        <v>3700000</v>
      </c>
      <c r="L1294" s="210">
        <f t="shared" si="176"/>
        <v>520000</v>
      </c>
    </row>
    <row r="1295" spans="2:12" ht="14.25" x14ac:dyDescent="0.2">
      <c r="B1295" s="544">
        <v>22020601</v>
      </c>
      <c r="C1295" s="544">
        <v>70160</v>
      </c>
      <c r="D1295" s="544"/>
      <c r="E1295" s="430" t="s">
        <v>502</v>
      </c>
      <c r="F1295" s="544">
        <v>50610801</v>
      </c>
      <c r="G1295" s="213" t="s">
        <v>117</v>
      </c>
      <c r="H1295" s="615">
        <v>2200000</v>
      </c>
      <c r="I1295" s="615">
        <v>2200000</v>
      </c>
      <c r="J1295" s="615"/>
      <c r="K1295" s="615">
        <v>2200000</v>
      </c>
      <c r="L1295" s="298">
        <v>520000</v>
      </c>
    </row>
    <row r="1296" spans="2:12" ht="14.25" x14ac:dyDescent="0.2">
      <c r="B1296" s="544">
        <v>22020605</v>
      </c>
      <c r="C1296" s="544">
        <v>70160</v>
      </c>
      <c r="D1296" s="544"/>
      <c r="E1296" s="430" t="s">
        <v>502</v>
      </c>
      <c r="F1296" s="544">
        <v>50610801</v>
      </c>
      <c r="G1296" s="213" t="s">
        <v>121</v>
      </c>
      <c r="H1296" s="298">
        <v>1500000</v>
      </c>
      <c r="I1296" s="298">
        <v>1500000</v>
      </c>
      <c r="J1296" s="298"/>
      <c r="K1296" s="298">
        <v>1500000</v>
      </c>
      <c r="L1296" s="298"/>
    </row>
    <row r="1297" spans="2:12" ht="25.5" x14ac:dyDescent="0.2">
      <c r="B1297" s="294">
        <v>220207</v>
      </c>
      <c r="C1297" s="544">
        <v>70160</v>
      </c>
      <c r="D1297" s="294"/>
      <c r="E1297" s="450"/>
      <c r="F1297" s="294"/>
      <c r="G1297" s="295" t="s">
        <v>573</v>
      </c>
      <c r="H1297" s="210">
        <f t="shared" ref="H1297:L1297" si="177">SUM(H1298:H1300)</f>
        <v>12739018</v>
      </c>
      <c r="I1297" s="210">
        <f>SUM(I1298:I1300)</f>
        <v>6739018</v>
      </c>
      <c r="J1297" s="210"/>
      <c r="K1297" s="210">
        <f>SUM(K1298:K1300)</f>
        <v>15500000</v>
      </c>
      <c r="L1297" s="210">
        <f t="shared" si="177"/>
        <v>2500000</v>
      </c>
    </row>
    <row r="1298" spans="2:12" ht="14.25" x14ac:dyDescent="0.2">
      <c r="B1298" s="544">
        <v>22020701</v>
      </c>
      <c r="C1298" s="544">
        <v>70160</v>
      </c>
      <c r="D1298" s="544"/>
      <c r="E1298" s="430" t="s">
        <v>502</v>
      </c>
      <c r="F1298" s="544">
        <v>50610801</v>
      </c>
      <c r="G1298" s="213" t="s">
        <v>123</v>
      </c>
      <c r="H1298" s="615">
        <v>2000000</v>
      </c>
      <c r="I1298" s="615">
        <v>2000000</v>
      </c>
      <c r="J1298" s="615"/>
      <c r="K1298" s="615">
        <v>2000000</v>
      </c>
      <c r="L1298" s="350">
        <v>1000000</v>
      </c>
    </row>
    <row r="1299" spans="2:12" ht="14.25" x14ac:dyDescent="0.2">
      <c r="B1299" s="544">
        <v>22020702</v>
      </c>
      <c r="C1299" s="544">
        <v>70160</v>
      </c>
      <c r="D1299" s="544"/>
      <c r="E1299" s="430" t="s">
        <v>502</v>
      </c>
      <c r="F1299" s="544">
        <v>50610801</v>
      </c>
      <c r="G1299" s="213" t="s">
        <v>124</v>
      </c>
      <c r="H1299" s="350">
        <v>3500000</v>
      </c>
      <c r="I1299" s="350">
        <v>3500000</v>
      </c>
      <c r="J1299" s="350"/>
      <c r="K1299" s="350">
        <v>3500000</v>
      </c>
      <c r="L1299" s="350">
        <v>1500000</v>
      </c>
    </row>
    <row r="1300" spans="2:12" ht="14.25" x14ac:dyDescent="0.2">
      <c r="B1300" s="544">
        <v>22020703</v>
      </c>
      <c r="C1300" s="544">
        <v>70160</v>
      </c>
      <c r="D1300" s="544"/>
      <c r="E1300" s="430" t="s">
        <v>502</v>
      </c>
      <c r="F1300" s="544">
        <v>50610801</v>
      </c>
      <c r="G1300" s="213" t="s">
        <v>125</v>
      </c>
      <c r="H1300" s="350">
        <v>7239018</v>
      </c>
      <c r="I1300" s="350">
        <v>1239018</v>
      </c>
      <c r="J1300" s="350"/>
      <c r="K1300" s="350">
        <v>10000000</v>
      </c>
      <c r="L1300" s="298"/>
    </row>
    <row r="1301" spans="2:12" ht="14.25" x14ac:dyDescent="0.2">
      <c r="B1301" s="294">
        <v>220208</v>
      </c>
      <c r="C1301" s="294"/>
      <c r="D1301" s="294"/>
      <c r="E1301" s="450"/>
      <c r="F1301" s="294"/>
      <c r="G1301" s="295" t="s">
        <v>548</v>
      </c>
      <c r="H1301" s="210">
        <f>SUM(H1302:H1304)</f>
        <v>10500000</v>
      </c>
      <c r="I1301" s="210">
        <f>SUM(I1302:I1304)</f>
        <v>10500000</v>
      </c>
      <c r="J1301" s="210"/>
      <c r="K1301" s="210">
        <f>SUM(K1302:K1304)</f>
        <v>10500000</v>
      </c>
      <c r="L1301" s="210">
        <f>SUM(L1302:L1304)</f>
        <v>0</v>
      </c>
    </row>
    <row r="1302" spans="2:12" ht="14.25" x14ac:dyDescent="0.2">
      <c r="B1302" s="544">
        <v>22020801</v>
      </c>
      <c r="C1302" s="544">
        <v>70160</v>
      </c>
      <c r="D1302" s="544"/>
      <c r="E1302" s="430" t="s">
        <v>502</v>
      </c>
      <c r="F1302" s="544">
        <v>50610801</v>
      </c>
      <c r="G1302" s="213" t="s">
        <v>130</v>
      </c>
      <c r="H1302" s="350"/>
      <c r="I1302" s="350"/>
      <c r="J1302" s="350"/>
      <c r="K1302" s="350">
        <v>3000000</v>
      </c>
      <c r="L1302" s="298"/>
    </row>
    <row r="1303" spans="2:12" ht="14.25" x14ac:dyDescent="0.2">
      <c r="B1303" s="544">
        <v>22020802</v>
      </c>
      <c r="C1303" s="544"/>
      <c r="D1303" s="544"/>
      <c r="E1303" s="430"/>
      <c r="F1303" s="544"/>
      <c r="G1303" s="213" t="s">
        <v>131</v>
      </c>
      <c r="H1303" s="350">
        <v>8000000</v>
      </c>
      <c r="I1303" s="350">
        <v>8000000</v>
      </c>
      <c r="J1303" s="350"/>
      <c r="K1303" s="350"/>
      <c r="L1303" s="298"/>
    </row>
    <row r="1304" spans="2:12" ht="14.25" x14ac:dyDescent="0.2">
      <c r="B1304" s="544">
        <v>22020803</v>
      </c>
      <c r="C1304" s="544">
        <v>70160</v>
      </c>
      <c r="D1304" s="544"/>
      <c r="E1304" s="430" t="s">
        <v>502</v>
      </c>
      <c r="F1304" s="544">
        <v>50610801</v>
      </c>
      <c r="G1304" s="213" t="s">
        <v>132</v>
      </c>
      <c r="H1304" s="350">
        <v>2500000</v>
      </c>
      <c r="I1304" s="350">
        <v>2500000</v>
      </c>
      <c r="J1304" s="350"/>
      <c r="K1304" s="350">
        <v>7500000</v>
      </c>
      <c r="L1304" s="298"/>
    </row>
    <row r="1305" spans="2:12" ht="14.25" x14ac:dyDescent="0.2">
      <c r="B1305" s="294">
        <v>220209</v>
      </c>
      <c r="C1305" s="294"/>
      <c r="D1305" s="294"/>
      <c r="E1305" s="450"/>
      <c r="F1305" s="294"/>
      <c r="G1305" s="295" t="s">
        <v>550</v>
      </c>
      <c r="H1305" s="210">
        <f t="shared" ref="H1305:L1305" si="178">SUM(H1306:H1306)</f>
        <v>2500000</v>
      </c>
      <c r="I1305" s="210">
        <f t="shared" si="178"/>
        <v>2500000</v>
      </c>
      <c r="J1305" s="210"/>
      <c r="K1305" s="210">
        <f t="shared" si="178"/>
        <v>3500000</v>
      </c>
      <c r="L1305" s="210">
        <f t="shared" si="178"/>
        <v>600000</v>
      </c>
    </row>
    <row r="1306" spans="2:12" ht="14.25" x14ac:dyDescent="0.2">
      <c r="B1306" s="544">
        <v>22020901</v>
      </c>
      <c r="C1306" s="544">
        <v>70160</v>
      </c>
      <c r="D1306" s="544"/>
      <c r="E1306" s="430" t="s">
        <v>502</v>
      </c>
      <c r="F1306" s="544">
        <v>50610801</v>
      </c>
      <c r="G1306" s="213" t="s">
        <v>135</v>
      </c>
      <c r="H1306" s="350">
        <v>2500000</v>
      </c>
      <c r="I1306" s="350">
        <v>2500000</v>
      </c>
      <c r="J1306" s="350"/>
      <c r="K1306" s="350">
        <v>3500000</v>
      </c>
      <c r="L1306" s="350">
        <v>600000</v>
      </c>
    </row>
    <row r="1307" spans="2:12" ht="14.25" x14ac:dyDescent="0.2">
      <c r="B1307" s="294">
        <v>220210</v>
      </c>
      <c r="C1307" s="294"/>
      <c r="D1307" s="294"/>
      <c r="E1307" s="450"/>
      <c r="F1307" s="294"/>
      <c r="G1307" s="295" t="s">
        <v>137</v>
      </c>
      <c r="H1307" s="210">
        <f>SUM(H1308:H1315)</f>
        <v>62210360</v>
      </c>
      <c r="I1307" s="210">
        <f>SUM(I1308:I1315)</f>
        <v>24210360</v>
      </c>
      <c r="J1307" s="210"/>
      <c r="K1307" s="210">
        <f>SUM(K1308:K1315)</f>
        <v>52260000</v>
      </c>
      <c r="L1307" s="210">
        <f>SUM(L1308:L1315)</f>
        <v>48400000</v>
      </c>
    </row>
    <row r="1308" spans="2:12" ht="14.25" x14ac:dyDescent="0.2">
      <c r="B1308" s="544">
        <v>22021001</v>
      </c>
      <c r="C1308" s="544">
        <v>70160</v>
      </c>
      <c r="D1308" s="544"/>
      <c r="E1308" s="430" t="s">
        <v>502</v>
      </c>
      <c r="F1308" s="544">
        <v>50610801</v>
      </c>
      <c r="G1308" s="213" t="s">
        <v>138</v>
      </c>
      <c r="H1308" s="350">
        <v>16150360</v>
      </c>
      <c r="I1308" s="350">
        <v>1150360</v>
      </c>
      <c r="J1308" s="350"/>
      <c r="K1308" s="350">
        <v>7200000</v>
      </c>
      <c r="L1308" s="350">
        <v>1200000</v>
      </c>
    </row>
    <row r="1309" spans="2:12" ht="14.25" x14ac:dyDescent="0.2">
      <c r="B1309" s="544">
        <v>22021002</v>
      </c>
      <c r="C1309" s="544">
        <v>70160</v>
      </c>
      <c r="D1309" s="544"/>
      <c r="E1309" s="430" t="s">
        <v>502</v>
      </c>
      <c r="F1309" s="544">
        <v>50610801</v>
      </c>
      <c r="G1309" s="213" t="s">
        <v>139</v>
      </c>
      <c r="H1309" s="350">
        <v>19860000</v>
      </c>
      <c r="I1309" s="350">
        <v>1860000</v>
      </c>
      <c r="J1309" s="350"/>
      <c r="K1309" s="350">
        <v>19860000</v>
      </c>
      <c r="L1309" s="350">
        <v>8000000</v>
      </c>
    </row>
    <row r="1310" spans="2:12" ht="14.25" x14ac:dyDescent="0.2">
      <c r="B1310" s="544">
        <v>22021003</v>
      </c>
      <c r="C1310" s="544">
        <v>70160</v>
      </c>
      <c r="D1310" s="544"/>
      <c r="E1310" s="430" t="s">
        <v>502</v>
      </c>
      <c r="F1310" s="544">
        <v>50610801</v>
      </c>
      <c r="G1310" s="213" t="s">
        <v>140</v>
      </c>
      <c r="H1310" s="350">
        <v>7550000</v>
      </c>
      <c r="I1310" s="350">
        <v>2550000</v>
      </c>
      <c r="J1310" s="350"/>
      <c r="K1310" s="350">
        <v>7550000</v>
      </c>
      <c r="L1310" s="350">
        <v>34800000</v>
      </c>
    </row>
    <row r="1311" spans="2:12" ht="14.25" x14ac:dyDescent="0.2">
      <c r="B1311" s="544"/>
      <c r="C1311" s="544"/>
      <c r="D1311" s="544"/>
      <c r="E1311" s="430"/>
      <c r="F1311" s="544"/>
      <c r="G1311" s="213" t="s">
        <v>1013</v>
      </c>
      <c r="H1311" s="350">
        <v>1000000</v>
      </c>
      <c r="I1311" s="350">
        <v>1000000</v>
      </c>
      <c r="J1311" s="350"/>
      <c r="K1311" s="350"/>
      <c r="L1311" s="350"/>
    </row>
    <row r="1312" spans="2:12" ht="14.25" x14ac:dyDescent="0.2">
      <c r="B1312" s="544">
        <v>22021006</v>
      </c>
      <c r="C1312" s="544">
        <v>70160</v>
      </c>
      <c r="D1312" s="544"/>
      <c r="E1312" s="430" t="s">
        <v>502</v>
      </c>
      <c r="F1312" s="544">
        <v>50610801</v>
      </c>
      <c r="G1312" s="213" t="s">
        <v>142</v>
      </c>
      <c r="H1312" s="350">
        <v>750000</v>
      </c>
      <c r="I1312" s="350">
        <v>750000</v>
      </c>
      <c r="J1312" s="350"/>
      <c r="K1312" s="350">
        <v>750000</v>
      </c>
      <c r="L1312" s="350"/>
    </row>
    <row r="1313" spans="2:12" ht="14.25" x14ac:dyDescent="0.2">
      <c r="B1313" s="544">
        <v>22021007</v>
      </c>
      <c r="C1313" s="544">
        <v>70160</v>
      </c>
      <c r="D1313" s="544"/>
      <c r="E1313" s="430" t="s">
        <v>502</v>
      </c>
      <c r="F1313" s="544">
        <v>50610801</v>
      </c>
      <c r="G1313" s="213" t="s">
        <v>143</v>
      </c>
      <c r="H1313" s="350">
        <v>16500000</v>
      </c>
      <c r="I1313" s="350">
        <v>16500000</v>
      </c>
      <c r="J1313" s="350"/>
      <c r="K1313" s="350">
        <v>16500000</v>
      </c>
      <c r="L1313" s="350">
        <v>4200000</v>
      </c>
    </row>
    <row r="1314" spans="2:12" ht="14.25" x14ac:dyDescent="0.2">
      <c r="B1314" s="544">
        <v>22021008</v>
      </c>
      <c r="C1314" s="544">
        <v>70160</v>
      </c>
      <c r="D1314" s="544"/>
      <c r="E1314" s="430" t="s">
        <v>502</v>
      </c>
      <c r="F1314" s="544">
        <v>50610801</v>
      </c>
      <c r="G1314" s="213" t="s">
        <v>144</v>
      </c>
      <c r="H1314" s="350">
        <v>200000</v>
      </c>
      <c r="I1314" s="350">
        <v>200000</v>
      </c>
      <c r="J1314" s="350"/>
      <c r="K1314" s="350">
        <v>200000</v>
      </c>
      <c r="L1314" s="350">
        <v>200000</v>
      </c>
    </row>
    <row r="1315" spans="2:12" ht="25.5" x14ac:dyDescent="0.2">
      <c r="B1315" s="544">
        <v>22021014</v>
      </c>
      <c r="C1315" s="544">
        <v>70160</v>
      </c>
      <c r="D1315" s="544"/>
      <c r="E1315" s="430" t="s">
        <v>502</v>
      </c>
      <c r="F1315" s="544">
        <v>50610801</v>
      </c>
      <c r="G1315" s="213" t="s">
        <v>570</v>
      </c>
      <c r="H1315" s="350">
        <v>200000</v>
      </c>
      <c r="I1315" s="350">
        <v>200000</v>
      </c>
      <c r="J1315" s="350"/>
      <c r="K1315" s="350">
        <v>200000</v>
      </c>
      <c r="L1315" s="298"/>
    </row>
    <row r="1316" spans="2:12" ht="14.25" x14ac:dyDescent="0.2">
      <c r="B1316" s="294">
        <v>2204</v>
      </c>
      <c r="C1316" s="294"/>
      <c r="D1316" s="294"/>
      <c r="E1316" s="450"/>
      <c r="F1316" s="294"/>
      <c r="G1316" s="295" t="s">
        <v>150</v>
      </c>
      <c r="H1316" s="210">
        <f>H1317</f>
        <v>2206579500</v>
      </c>
      <c r="I1316" s="210">
        <f>I1317</f>
        <v>502787443.1699999</v>
      </c>
      <c r="J1316" s="210"/>
      <c r="K1316" s="210">
        <f>K1317</f>
        <v>2368579500</v>
      </c>
      <c r="L1316" s="210">
        <f>L1317</f>
        <v>2022400000</v>
      </c>
    </row>
    <row r="1317" spans="2:12" ht="14.25" x14ac:dyDescent="0.2">
      <c r="B1317" s="294">
        <v>220401</v>
      </c>
      <c r="C1317" s="294"/>
      <c r="D1317" s="294"/>
      <c r="E1317" s="450"/>
      <c r="F1317" s="294"/>
      <c r="G1317" s="295" t="s">
        <v>151</v>
      </c>
      <c r="H1317" s="210">
        <f t="shared" ref="H1317:L1317" si="179">SUM(H1318:H1318)</f>
        <v>2206579500</v>
      </c>
      <c r="I1317" s="210">
        <f t="shared" si="179"/>
        <v>502787443.1699999</v>
      </c>
      <c r="J1317" s="210"/>
      <c r="K1317" s="210">
        <f t="shared" si="179"/>
        <v>2368579500</v>
      </c>
      <c r="L1317" s="210">
        <f t="shared" si="179"/>
        <v>2022400000</v>
      </c>
    </row>
    <row r="1318" spans="2:12" ht="25.5" x14ac:dyDescent="0.2">
      <c r="B1318" s="544">
        <v>22040105</v>
      </c>
      <c r="C1318" s="544">
        <v>70980</v>
      </c>
      <c r="D1318" s="544"/>
      <c r="E1318" s="430" t="s">
        <v>502</v>
      </c>
      <c r="F1318" s="544">
        <v>50610801</v>
      </c>
      <c r="G1318" s="213" t="s">
        <v>651</v>
      </c>
      <c r="H1318" s="298">
        <v>2206579500</v>
      </c>
      <c r="I1318" s="298">
        <f>2206579500-1703792056.63-0.2</f>
        <v>502787443.1699999</v>
      </c>
      <c r="J1318" s="298"/>
      <c r="K1318" s="298">
        <v>2368579500</v>
      </c>
      <c r="L1318" s="350">
        <v>2022400000</v>
      </c>
    </row>
    <row r="1319" spans="2:12" ht="14.25" x14ac:dyDescent="0.2">
      <c r="B1319" s="544"/>
      <c r="C1319" s="544"/>
      <c r="D1319" s="544"/>
      <c r="E1319" s="430"/>
      <c r="F1319" s="544"/>
      <c r="G1319" s="213"/>
      <c r="H1319" s="298"/>
      <c r="I1319" s="298"/>
      <c r="J1319" s="298"/>
      <c r="K1319" s="298"/>
      <c r="L1319" s="350"/>
    </row>
    <row r="1320" spans="2:12" ht="14.25" x14ac:dyDescent="0.2">
      <c r="B1320" s="544"/>
      <c r="C1320" s="544"/>
      <c r="D1320" s="544"/>
      <c r="E1320" s="430"/>
      <c r="F1320" s="544"/>
      <c r="G1320" s="213"/>
      <c r="H1320" s="298"/>
      <c r="I1320" s="298"/>
      <c r="J1320" s="298"/>
      <c r="K1320" s="298"/>
      <c r="L1320" s="350"/>
    </row>
    <row r="1321" spans="2:12" ht="14.25" x14ac:dyDescent="0.2">
      <c r="B1321" s="318"/>
      <c r="C1321" s="318"/>
      <c r="D1321" s="318"/>
      <c r="E1321" s="346"/>
      <c r="F1321" s="318"/>
      <c r="G1321" s="439" t="s">
        <v>506</v>
      </c>
      <c r="H1321" s="618"/>
      <c r="I1321" s="618"/>
      <c r="J1321" s="618"/>
      <c r="K1321" s="618"/>
      <c r="L1321" s="618"/>
    </row>
    <row r="1322" spans="2:12" ht="14.25" x14ac:dyDescent="0.2">
      <c r="B1322" s="318"/>
      <c r="C1322" s="318"/>
      <c r="D1322" s="318"/>
      <c r="E1322" s="346"/>
      <c r="F1322" s="318"/>
      <c r="G1322" s="348"/>
      <c r="H1322" s="619"/>
      <c r="I1322" s="619"/>
      <c r="J1322" s="619"/>
      <c r="K1322" s="619"/>
      <c r="L1322" s="617"/>
    </row>
    <row r="1323" spans="2:12" ht="14.25" x14ac:dyDescent="0.2">
      <c r="B1323" s="318"/>
      <c r="C1323" s="318"/>
      <c r="D1323" s="318"/>
      <c r="E1323" s="346"/>
      <c r="F1323" s="318"/>
      <c r="G1323" s="348" t="s">
        <v>471</v>
      </c>
      <c r="H1323" s="617">
        <f>H1266</f>
        <v>35089091</v>
      </c>
      <c r="I1323" s="617">
        <f>I1266</f>
        <v>35089091</v>
      </c>
      <c r="J1323" s="617"/>
      <c r="K1323" s="617"/>
      <c r="L1323" s="617">
        <f>L1307</f>
        <v>48400000</v>
      </c>
    </row>
    <row r="1324" spans="2:12" ht="14.25" x14ac:dyDescent="0.2">
      <c r="B1324" s="318"/>
      <c r="C1324" s="318"/>
      <c r="D1324" s="318"/>
      <c r="E1324" s="346"/>
      <c r="F1324" s="318"/>
      <c r="G1324" s="348" t="s">
        <v>472</v>
      </c>
      <c r="H1324" s="617">
        <f>SUM(H1272)</f>
        <v>2376772359.1999998</v>
      </c>
      <c r="I1324" s="371">
        <f>SUM(I1272)</f>
        <v>578980302.36999989</v>
      </c>
      <c r="J1324" s="617"/>
      <c r="K1324" s="617"/>
      <c r="L1324" s="617">
        <v>8058890122</v>
      </c>
    </row>
    <row r="1325" spans="2:12" ht="14.25" x14ac:dyDescent="0.2">
      <c r="B1325" s="318"/>
      <c r="C1325" s="318"/>
      <c r="D1325" s="318"/>
      <c r="E1325" s="346"/>
      <c r="F1325" s="318"/>
      <c r="G1325" s="348"/>
      <c r="H1325" s="617"/>
      <c r="I1325" s="617"/>
      <c r="J1325" s="617"/>
      <c r="K1325" s="617"/>
      <c r="L1325" s="617"/>
    </row>
    <row r="1326" spans="2:12" ht="14.25" x14ac:dyDescent="0.2">
      <c r="B1326" s="318"/>
      <c r="C1326" s="318"/>
      <c r="D1326" s="318"/>
      <c r="E1326" s="346"/>
      <c r="F1326" s="318"/>
      <c r="G1326" s="348" t="s">
        <v>2</v>
      </c>
      <c r="H1326" s="617">
        <f>SUM(H1323:H1325)</f>
        <v>2411861450.1999998</v>
      </c>
      <c r="I1326" s="617">
        <f>SUM(I1323:I1325)</f>
        <v>614069393.36999989</v>
      </c>
      <c r="J1326" s="617"/>
      <c r="K1326" s="617"/>
      <c r="L1326" s="524">
        <f>SUM(L1323:L1325)</f>
        <v>8107290122</v>
      </c>
    </row>
    <row r="1327" spans="2:12" ht="15" x14ac:dyDescent="0.25">
      <c r="B1327" s="182"/>
      <c r="C1327" s="182"/>
      <c r="D1327" s="182"/>
      <c r="E1327" s="30"/>
      <c r="F1327" s="182"/>
      <c r="G1327" s="476"/>
      <c r="H1327" s="477"/>
      <c r="I1327" s="181"/>
      <c r="J1327" s="181"/>
      <c r="K1327" s="181"/>
      <c r="L1327" s="183"/>
    </row>
    <row r="1328" spans="2:12" ht="15" x14ac:dyDescent="0.25">
      <c r="B1328" s="182"/>
      <c r="C1328" s="182"/>
      <c r="D1328" s="182"/>
      <c r="E1328" s="30"/>
      <c r="F1328" s="182"/>
      <c r="G1328" s="476"/>
      <c r="H1328" s="477"/>
      <c r="I1328" s="181"/>
      <c r="J1328" s="181"/>
      <c r="K1328" s="181"/>
      <c r="L1328" s="183"/>
    </row>
    <row r="1329" spans="2:12" ht="20.25" x14ac:dyDescent="0.3">
      <c r="B1329" s="941" t="s">
        <v>0</v>
      </c>
      <c r="C1329" s="941"/>
      <c r="D1329" s="941"/>
      <c r="E1329" s="941"/>
      <c r="F1329" s="941"/>
      <c r="G1329" s="941"/>
      <c r="H1329" s="941"/>
      <c r="I1329" s="941"/>
      <c r="J1329" s="941"/>
      <c r="K1329" s="941"/>
      <c r="L1329" s="941"/>
    </row>
    <row r="1330" spans="2:12" ht="21" x14ac:dyDescent="0.35">
      <c r="B1330" s="942" t="s">
        <v>1100</v>
      </c>
      <c r="C1330" s="942"/>
      <c r="D1330" s="942"/>
      <c r="E1330" s="942"/>
      <c r="F1330" s="942"/>
      <c r="G1330" s="942"/>
      <c r="H1330" s="942"/>
      <c r="I1330" s="942"/>
      <c r="J1330" s="942"/>
      <c r="K1330" s="942"/>
      <c r="L1330" s="942"/>
    </row>
    <row r="1331" spans="2:12" ht="51" x14ac:dyDescent="0.2">
      <c r="B1331" s="96" t="s">
        <v>470</v>
      </c>
      <c r="C1331" s="96" t="s">
        <v>571</v>
      </c>
      <c r="D1331" s="96" t="s">
        <v>500</v>
      </c>
      <c r="E1331" s="96" t="s">
        <v>501</v>
      </c>
      <c r="F1331" s="96" t="s">
        <v>467</v>
      </c>
      <c r="G1331" s="97" t="s">
        <v>455</v>
      </c>
      <c r="H1331" s="98" t="s">
        <v>797</v>
      </c>
      <c r="I1331" s="783" t="s">
        <v>1107</v>
      </c>
      <c r="J1331" s="98"/>
      <c r="K1331" s="96" t="s">
        <v>777</v>
      </c>
      <c r="L1331" s="99" t="s">
        <v>790</v>
      </c>
    </row>
    <row r="1332" spans="2:12" ht="14.25" x14ac:dyDescent="0.2">
      <c r="B1332" s="464"/>
      <c r="C1332" s="464"/>
      <c r="D1332" s="464"/>
      <c r="E1332" s="464"/>
      <c r="F1332" s="464"/>
      <c r="G1332" s="110"/>
      <c r="H1332" s="111"/>
      <c r="I1332" s="111"/>
      <c r="J1332" s="111"/>
      <c r="K1332" s="111"/>
      <c r="L1332" s="111"/>
    </row>
    <row r="1333" spans="2:12" ht="14.25" x14ac:dyDescent="0.2">
      <c r="B1333" s="100">
        <v>2</v>
      </c>
      <c r="C1333" s="100"/>
      <c r="D1333" s="100"/>
      <c r="E1333" s="100"/>
      <c r="F1333" s="100"/>
      <c r="G1333" s="101" t="s">
        <v>59</v>
      </c>
      <c r="H1333" s="113">
        <v>263160822</v>
      </c>
      <c r="I1333" s="113">
        <v>263160822</v>
      </c>
      <c r="J1333" s="113"/>
      <c r="K1333" s="113">
        <v>190850000</v>
      </c>
      <c r="L1333" s="113">
        <v>2367000</v>
      </c>
    </row>
    <row r="1334" spans="2:12" ht="14.25" x14ac:dyDescent="0.2">
      <c r="B1334" s="100">
        <v>21</v>
      </c>
      <c r="C1334" s="100"/>
      <c r="D1334" s="100"/>
      <c r="E1334" s="100"/>
      <c r="F1334" s="100"/>
      <c r="G1334" s="102" t="s">
        <v>3</v>
      </c>
      <c r="H1334" s="113">
        <f>SUM(H1335:H1337)</f>
        <v>70937836.439999998</v>
      </c>
      <c r="I1334" s="113">
        <f>SUM(I1335:I1337)</f>
        <v>70937836</v>
      </c>
      <c r="J1334" s="113"/>
      <c r="K1334" s="113"/>
      <c r="L1334" s="113"/>
    </row>
    <row r="1335" spans="2:12" ht="14.25" x14ac:dyDescent="0.2">
      <c r="B1335" s="464">
        <v>21010101</v>
      </c>
      <c r="C1335" s="464"/>
      <c r="D1335" s="464"/>
      <c r="E1335" s="464"/>
      <c r="F1335" s="464"/>
      <c r="G1335" s="104" t="s">
        <v>60</v>
      </c>
      <c r="H1335" s="113">
        <v>35719529.439999998</v>
      </c>
      <c r="I1335" s="113">
        <v>35719529</v>
      </c>
      <c r="J1335" s="113"/>
      <c r="K1335" s="115"/>
      <c r="L1335" s="115"/>
    </row>
    <row r="1336" spans="2:12" ht="14.25" x14ac:dyDescent="0.2">
      <c r="B1336" s="464">
        <v>21010102</v>
      </c>
      <c r="C1336" s="464"/>
      <c r="D1336" s="464"/>
      <c r="E1336" s="464"/>
      <c r="F1336" s="464"/>
      <c r="G1336" s="104" t="s">
        <v>61</v>
      </c>
      <c r="H1336" s="114"/>
      <c r="I1336" s="114"/>
      <c r="J1336" s="114"/>
      <c r="K1336" s="114"/>
      <c r="L1336" s="114"/>
    </row>
    <row r="1337" spans="2:12" ht="25.5" x14ac:dyDescent="0.2">
      <c r="B1337" s="100">
        <v>2102</v>
      </c>
      <c r="C1337" s="100"/>
      <c r="D1337" s="100"/>
      <c r="E1337" s="100"/>
      <c r="F1337" s="100"/>
      <c r="G1337" s="102" t="s">
        <v>564</v>
      </c>
      <c r="H1337" s="113">
        <f>SUM(H1338)</f>
        <v>35218307</v>
      </c>
      <c r="I1337" s="113">
        <f>SUM(I1338)</f>
        <v>35218307</v>
      </c>
      <c r="J1337" s="113"/>
      <c r="K1337" s="113"/>
      <c r="L1337" s="113"/>
    </row>
    <row r="1338" spans="2:12" ht="14.25" x14ac:dyDescent="0.2">
      <c r="B1338" s="100">
        <v>210201</v>
      </c>
      <c r="C1338" s="100"/>
      <c r="D1338" s="100"/>
      <c r="E1338" s="100"/>
      <c r="F1338" s="100"/>
      <c r="G1338" s="102" t="s">
        <v>64</v>
      </c>
      <c r="H1338" s="113">
        <f>SUM(H1339:H1340)</f>
        <v>35218307</v>
      </c>
      <c r="I1338" s="113">
        <f>SUM(I1339:I1340)</f>
        <v>35218307</v>
      </c>
      <c r="J1338" s="113"/>
      <c r="K1338" s="113"/>
      <c r="L1338" s="113"/>
    </row>
    <row r="1339" spans="2:12" ht="14.25" x14ac:dyDescent="0.2">
      <c r="B1339" s="464">
        <v>21020101</v>
      </c>
      <c r="C1339" s="464"/>
      <c r="D1339" s="464"/>
      <c r="E1339" s="464"/>
      <c r="F1339" s="464"/>
      <c r="G1339" s="104" t="s">
        <v>65</v>
      </c>
      <c r="H1339" s="113">
        <v>34888307</v>
      </c>
      <c r="I1339" s="113">
        <v>34888307</v>
      </c>
      <c r="J1339" s="113"/>
      <c r="K1339" s="113"/>
      <c r="L1339" s="113"/>
    </row>
    <row r="1340" spans="2:12" ht="14.25" x14ac:dyDescent="0.2">
      <c r="B1340" s="464">
        <v>21020102</v>
      </c>
      <c r="C1340" s="464"/>
      <c r="D1340" s="464"/>
      <c r="E1340" s="464"/>
      <c r="F1340" s="464"/>
      <c r="G1340" s="104" t="s">
        <v>454</v>
      </c>
      <c r="H1340" s="113">
        <v>330000</v>
      </c>
      <c r="I1340" s="113">
        <v>330000</v>
      </c>
      <c r="J1340" s="113"/>
      <c r="K1340" s="113"/>
      <c r="L1340" s="113"/>
    </row>
    <row r="1341" spans="2:12" ht="14.25" x14ac:dyDescent="0.2">
      <c r="B1341" s="100">
        <v>2202</v>
      </c>
      <c r="C1341" s="100"/>
      <c r="D1341" s="100"/>
      <c r="E1341" s="100"/>
      <c r="F1341" s="100"/>
      <c r="G1341" s="102" t="s">
        <v>4</v>
      </c>
      <c r="H1341" s="113">
        <f>SUM(H1342,H1346,H1351,H1359,H1366,H1371,H1374,H1377)</f>
        <v>40000000</v>
      </c>
      <c r="I1341" s="809">
        <f>I1377+I1374+I1371+I1366+I1359+I1351+I1346+J1346+I1342</f>
        <v>10143975.689999999</v>
      </c>
      <c r="J1341" s="113"/>
      <c r="K1341" s="113">
        <v>127500000</v>
      </c>
      <c r="L1341" s="113">
        <v>2367000</v>
      </c>
    </row>
    <row r="1342" spans="2:12" ht="14.25" x14ac:dyDescent="0.2">
      <c r="B1342" s="100">
        <v>220201</v>
      </c>
      <c r="C1342" s="100"/>
      <c r="D1342" s="100"/>
      <c r="E1342" s="100"/>
      <c r="F1342" s="100"/>
      <c r="G1342" s="102" t="s">
        <v>561</v>
      </c>
      <c r="H1342" s="127">
        <f>SUM(H1343:H1345)</f>
        <v>15000000</v>
      </c>
      <c r="I1342" s="127">
        <f>SUM(I1343:I1345)</f>
        <v>1000000</v>
      </c>
      <c r="J1342" s="127"/>
      <c r="K1342" s="113">
        <v>31580000</v>
      </c>
      <c r="L1342" s="113">
        <v>1967000</v>
      </c>
    </row>
    <row r="1343" spans="2:12" ht="14.25" x14ac:dyDescent="0.2">
      <c r="B1343" s="464">
        <v>22020101</v>
      </c>
      <c r="C1343" s="464">
        <v>70451</v>
      </c>
      <c r="D1343" s="464"/>
      <c r="E1343" s="464">
        <v>2101</v>
      </c>
      <c r="F1343" s="464">
        <v>50610800</v>
      </c>
      <c r="G1343" s="104" t="s">
        <v>77</v>
      </c>
      <c r="H1343" s="116">
        <v>12000000</v>
      </c>
      <c r="I1343" s="116">
        <v>500000</v>
      </c>
      <c r="J1343" s="116"/>
      <c r="K1343" s="116">
        <v>10580000</v>
      </c>
      <c r="L1343" s="116"/>
    </row>
    <row r="1344" spans="2:12" ht="14.25" x14ac:dyDescent="0.2">
      <c r="B1344" s="464">
        <v>22020102</v>
      </c>
      <c r="C1344" s="464">
        <v>70451</v>
      </c>
      <c r="D1344" s="464"/>
      <c r="E1344" s="464">
        <v>2101</v>
      </c>
      <c r="F1344" s="464">
        <v>50610800</v>
      </c>
      <c r="G1344" s="104" t="s">
        <v>78</v>
      </c>
      <c r="H1344" s="116">
        <v>3000000</v>
      </c>
      <c r="I1344" s="116">
        <v>500000</v>
      </c>
      <c r="J1344" s="116"/>
      <c r="K1344" s="116">
        <v>3000000</v>
      </c>
      <c r="L1344" s="116"/>
    </row>
    <row r="1345" spans="2:12" ht="25.5" x14ac:dyDescent="0.2">
      <c r="B1345" s="464">
        <v>22020103</v>
      </c>
      <c r="C1345" s="464">
        <v>70454</v>
      </c>
      <c r="D1345" s="464"/>
      <c r="E1345" s="464">
        <v>2101</v>
      </c>
      <c r="F1345" s="464">
        <v>50610800</v>
      </c>
      <c r="G1345" s="104" t="s">
        <v>79</v>
      </c>
      <c r="H1345" s="116"/>
      <c r="I1345" s="116"/>
      <c r="J1345" s="116"/>
      <c r="K1345" s="116">
        <v>18000000</v>
      </c>
      <c r="L1345" s="116"/>
    </row>
    <row r="1346" spans="2:12" ht="14.25" x14ac:dyDescent="0.2">
      <c r="B1346" s="100">
        <v>220202</v>
      </c>
      <c r="C1346" s="100"/>
      <c r="D1346" s="100"/>
      <c r="E1346" s="100"/>
      <c r="F1346" s="100"/>
      <c r="G1346" s="102" t="s">
        <v>568</v>
      </c>
      <c r="H1346" s="113">
        <f t="shared" ref="H1346:L1346" si="180">SUM(H1347:H1350)</f>
        <v>200000</v>
      </c>
      <c r="I1346" s="113">
        <f t="shared" si="180"/>
        <v>200000</v>
      </c>
      <c r="J1346" s="113"/>
      <c r="K1346" s="115">
        <f t="shared" si="180"/>
        <v>5540000</v>
      </c>
      <c r="L1346" s="115">
        <f t="shared" si="180"/>
        <v>0</v>
      </c>
    </row>
    <row r="1347" spans="2:12" ht="14.25" x14ac:dyDescent="0.2">
      <c r="B1347" s="464">
        <v>22020201</v>
      </c>
      <c r="C1347" s="464">
        <v>70435</v>
      </c>
      <c r="D1347" s="464"/>
      <c r="E1347" s="464">
        <v>2101</v>
      </c>
      <c r="F1347" s="464">
        <v>50610800</v>
      </c>
      <c r="G1347" s="104" t="s">
        <v>82</v>
      </c>
      <c r="H1347" s="116"/>
      <c r="I1347" s="116"/>
      <c r="J1347" s="116"/>
      <c r="K1347" s="114">
        <v>3600000</v>
      </c>
      <c r="L1347" s="114"/>
    </row>
    <row r="1348" spans="2:12" ht="14.25" x14ac:dyDescent="0.2">
      <c r="B1348" s="464">
        <v>22020202</v>
      </c>
      <c r="C1348" s="464">
        <v>70460</v>
      </c>
      <c r="D1348" s="464"/>
      <c r="E1348" s="464">
        <v>2101</v>
      </c>
      <c r="F1348" s="464">
        <v>50610800</v>
      </c>
      <c r="G1348" s="104" t="s">
        <v>83</v>
      </c>
      <c r="H1348" s="116"/>
      <c r="I1348" s="116"/>
      <c r="J1348" s="116"/>
      <c r="K1348" s="114">
        <v>240000</v>
      </c>
      <c r="L1348" s="114"/>
    </row>
    <row r="1349" spans="2:12" ht="14.25" x14ac:dyDescent="0.2">
      <c r="B1349" s="464">
        <v>22020203</v>
      </c>
      <c r="C1349" s="464">
        <v>70460</v>
      </c>
      <c r="D1349" s="464"/>
      <c r="E1349" s="464">
        <v>2101</v>
      </c>
      <c r="F1349" s="464">
        <v>50610800</v>
      </c>
      <c r="G1349" s="104" t="s">
        <v>84</v>
      </c>
      <c r="H1349" s="128">
        <v>200000</v>
      </c>
      <c r="I1349" s="128">
        <v>200000</v>
      </c>
      <c r="J1349" s="128"/>
      <c r="K1349" s="114">
        <v>1200000</v>
      </c>
      <c r="L1349" s="114"/>
    </row>
    <row r="1350" spans="2:12" ht="14.25" x14ac:dyDescent="0.2">
      <c r="B1350" s="464">
        <v>22020206</v>
      </c>
      <c r="C1350" s="464">
        <v>70510</v>
      </c>
      <c r="D1350" s="464"/>
      <c r="E1350" s="464">
        <v>2101</v>
      </c>
      <c r="F1350" s="464">
        <v>50610800</v>
      </c>
      <c r="G1350" s="104" t="s">
        <v>579</v>
      </c>
      <c r="H1350" s="116"/>
      <c r="I1350" s="116"/>
      <c r="J1350" s="116"/>
      <c r="K1350" s="114">
        <v>500000</v>
      </c>
      <c r="L1350" s="114"/>
    </row>
    <row r="1351" spans="2:12" ht="14.25" x14ac:dyDescent="0.2">
      <c r="B1351" s="100">
        <v>220203</v>
      </c>
      <c r="C1351" s="100"/>
      <c r="D1351" s="100"/>
      <c r="E1351" s="100"/>
      <c r="F1351" s="100"/>
      <c r="G1351" s="102" t="s">
        <v>563</v>
      </c>
      <c r="H1351" s="113">
        <f t="shared" ref="H1351:L1351" si="181">SUM(H1352:H1358)</f>
        <v>2800000</v>
      </c>
      <c r="I1351" s="113">
        <f t="shared" si="181"/>
        <v>2800000</v>
      </c>
      <c r="J1351" s="113"/>
      <c r="K1351" s="115">
        <f t="shared" si="181"/>
        <v>30780000</v>
      </c>
      <c r="L1351" s="115">
        <f t="shared" si="181"/>
        <v>0</v>
      </c>
    </row>
    <row r="1352" spans="2:12" ht="25.5" x14ac:dyDescent="0.2">
      <c r="B1352" s="464">
        <v>22020301</v>
      </c>
      <c r="C1352" s="464">
        <v>70133</v>
      </c>
      <c r="D1352" s="464"/>
      <c r="E1352" s="464">
        <v>2101</v>
      </c>
      <c r="F1352" s="464">
        <v>50610800</v>
      </c>
      <c r="G1352" s="104" t="s">
        <v>90</v>
      </c>
      <c r="H1352" s="116">
        <v>2000000</v>
      </c>
      <c r="I1352" s="116">
        <v>2000000</v>
      </c>
      <c r="J1352" s="116"/>
      <c r="K1352" s="114">
        <v>3000000</v>
      </c>
      <c r="L1352" s="114"/>
    </row>
    <row r="1353" spans="2:12" ht="14.25" x14ac:dyDescent="0.2">
      <c r="B1353" s="464">
        <v>22020302</v>
      </c>
      <c r="C1353" s="464">
        <v>70960</v>
      </c>
      <c r="D1353" s="464"/>
      <c r="E1353" s="464">
        <v>2101</v>
      </c>
      <c r="F1353" s="464">
        <v>50610800</v>
      </c>
      <c r="G1353" s="104" t="s">
        <v>91</v>
      </c>
      <c r="H1353" s="116"/>
      <c r="I1353" s="116"/>
      <c r="J1353" s="116"/>
      <c r="K1353" s="114">
        <v>8620000</v>
      </c>
      <c r="L1353" s="114"/>
    </row>
    <row r="1354" spans="2:12" ht="14.25" x14ac:dyDescent="0.2">
      <c r="B1354" s="464">
        <v>22020303</v>
      </c>
      <c r="C1354" s="464">
        <v>70960</v>
      </c>
      <c r="D1354" s="464"/>
      <c r="E1354" s="464">
        <v>2101</v>
      </c>
      <c r="F1354" s="464">
        <v>50610800</v>
      </c>
      <c r="G1354" s="104" t="s">
        <v>92</v>
      </c>
      <c r="H1354" s="116"/>
      <c r="I1354" s="116"/>
      <c r="J1354" s="116"/>
      <c r="K1354" s="114">
        <v>1120000</v>
      </c>
      <c r="L1354" s="114"/>
    </row>
    <row r="1355" spans="2:12" ht="14.25" x14ac:dyDescent="0.2">
      <c r="B1355" s="464">
        <v>22020304</v>
      </c>
      <c r="C1355" s="464">
        <v>70960</v>
      </c>
      <c r="D1355" s="464"/>
      <c r="E1355" s="464">
        <v>2101</v>
      </c>
      <c r="F1355" s="464">
        <v>50610800</v>
      </c>
      <c r="G1355" s="104" t="s">
        <v>93</v>
      </c>
      <c r="H1355" s="116"/>
      <c r="I1355" s="116"/>
      <c r="J1355" s="116"/>
      <c r="K1355" s="114">
        <v>1500000</v>
      </c>
      <c r="L1355" s="114"/>
    </row>
    <row r="1356" spans="2:12" ht="14.25" x14ac:dyDescent="0.2">
      <c r="B1356" s="464">
        <v>22020305</v>
      </c>
      <c r="C1356" s="464">
        <v>70960</v>
      </c>
      <c r="D1356" s="464"/>
      <c r="E1356" s="464">
        <v>2101</v>
      </c>
      <c r="F1356" s="464">
        <v>50610800</v>
      </c>
      <c r="G1356" s="104" t="s">
        <v>94</v>
      </c>
      <c r="H1356" s="116">
        <v>800000</v>
      </c>
      <c r="I1356" s="116">
        <v>800000</v>
      </c>
      <c r="J1356" s="116"/>
      <c r="K1356" s="114">
        <v>5200000</v>
      </c>
      <c r="L1356" s="114"/>
    </row>
    <row r="1357" spans="2:12" ht="14.25" x14ac:dyDescent="0.2">
      <c r="B1357" s="464">
        <v>22020306</v>
      </c>
      <c r="C1357" s="464">
        <v>70960</v>
      </c>
      <c r="D1357" s="464"/>
      <c r="E1357" s="464">
        <v>2101</v>
      </c>
      <c r="F1357" s="464">
        <v>50610800</v>
      </c>
      <c r="G1357" s="104" t="s">
        <v>95</v>
      </c>
      <c r="H1357" s="116"/>
      <c r="I1357" s="116"/>
      <c r="J1357" s="116"/>
      <c r="K1357" s="114">
        <v>4500000</v>
      </c>
      <c r="L1357" s="114"/>
    </row>
    <row r="1358" spans="2:12" ht="14.25" x14ac:dyDescent="0.2">
      <c r="B1358" s="464">
        <v>22020309</v>
      </c>
      <c r="C1358" s="464">
        <v>70360</v>
      </c>
      <c r="D1358" s="464"/>
      <c r="E1358" s="464">
        <v>2101</v>
      </c>
      <c r="F1358" s="464">
        <v>50610800</v>
      </c>
      <c r="G1358" s="104" t="s">
        <v>98</v>
      </c>
      <c r="H1358" s="116"/>
      <c r="I1358" s="116"/>
      <c r="J1358" s="116"/>
      <c r="K1358" s="114">
        <v>6840000</v>
      </c>
      <c r="L1358" s="114"/>
    </row>
    <row r="1359" spans="2:12" ht="14.25" x14ac:dyDescent="0.2">
      <c r="B1359" s="100">
        <v>220204</v>
      </c>
      <c r="C1359" s="100"/>
      <c r="D1359" s="100"/>
      <c r="E1359" s="100"/>
      <c r="F1359" s="100"/>
      <c r="G1359" s="102" t="s">
        <v>549</v>
      </c>
      <c r="H1359" s="113">
        <f>SUM(H1360:H1365)</f>
        <v>7000000</v>
      </c>
      <c r="I1359" s="113">
        <f>SUM(I1360:I1365)</f>
        <v>4300000</v>
      </c>
      <c r="J1359" s="113"/>
      <c r="K1359" s="115">
        <f>SUM(K1360:K1366)</f>
        <v>51900000</v>
      </c>
      <c r="L1359" s="115">
        <v>400000</v>
      </c>
    </row>
    <row r="1360" spans="2:12" ht="25.5" x14ac:dyDescent="0.2">
      <c r="B1360" s="464">
        <v>22020401</v>
      </c>
      <c r="C1360" s="464">
        <v>70485</v>
      </c>
      <c r="D1360" s="464"/>
      <c r="E1360" s="464">
        <v>2101</v>
      </c>
      <c r="F1360" s="464">
        <v>50610800</v>
      </c>
      <c r="G1360" s="104" t="s">
        <v>102</v>
      </c>
      <c r="H1360" s="116">
        <v>500000</v>
      </c>
      <c r="I1360" s="116">
        <v>500000</v>
      </c>
      <c r="J1360" s="116"/>
      <c r="K1360" s="114">
        <v>4000000</v>
      </c>
      <c r="L1360" s="114"/>
    </row>
    <row r="1361" spans="2:13" ht="35.25" customHeight="1" x14ac:dyDescent="0.2">
      <c r="B1361" s="464">
        <v>22020402</v>
      </c>
      <c r="C1361" s="464">
        <v>70490</v>
      </c>
      <c r="D1361" s="464"/>
      <c r="E1361" s="464">
        <v>2101</v>
      </c>
      <c r="F1361" s="464">
        <v>50610800</v>
      </c>
      <c r="G1361" s="104" t="s">
        <v>103</v>
      </c>
      <c r="H1361" s="116">
        <v>1000000</v>
      </c>
      <c r="I1361" s="116">
        <v>1300000</v>
      </c>
      <c r="J1361" s="116"/>
      <c r="K1361" s="114">
        <v>2000000</v>
      </c>
      <c r="L1361" s="114">
        <v>400000</v>
      </c>
    </row>
    <row r="1362" spans="2:13" ht="25.5" x14ac:dyDescent="0.2">
      <c r="B1362" s="464">
        <v>22020403</v>
      </c>
      <c r="C1362" s="464">
        <v>70660</v>
      </c>
      <c r="D1362" s="464"/>
      <c r="E1362" s="464">
        <v>2101</v>
      </c>
      <c r="F1362" s="464">
        <v>50610800</v>
      </c>
      <c r="G1362" s="104" t="s">
        <v>104</v>
      </c>
      <c r="H1362" s="116">
        <v>500000</v>
      </c>
      <c r="I1362" s="116">
        <v>500000</v>
      </c>
      <c r="J1362" s="116"/>
      <c r="K1362" s="114">
        <v>1900000</v>
      </c>
      <c r="L1362" s="114"/>
    </row>
    <row r="1363" spans="2:13" ht="25.5" x14ac:dyDescent="0.2">
      <c r="B1363" s="464">
        <v>22020404</v>
      </c>
      <c r="C1363" s="464">
        <v>70490</v>
      </c>
      <c r="D1363" s="464"/>
      <c r="E1363" s="464">
        <v>2101</v>
      </c>
      <c r="F1363" s="464">
        <v>50610800</v>
      </c>
      <c r="G1363" s="104" t="s">
        <v>105</v>
      </c>
      <c r="H1363" s="116">
        <v>2000000</v>
      </c>
      <c r="I1363" s="116">
        <v>1000000</v>
      </c>
      <c r="J1363" s="116"/>
      <c r="K1363" s="114">
        <v>2000000</v>
      </c>
      <c r="L1363" s="114"/>
      <c r="M1363" s="112"/>
    </row>
    <row r="1364" spans="2:13" ht="14.25" x14ac:dyDescent="0.2">
      <c r="B1364" s="464">
        <v>22020405</v>
      </c>
      <c r="C1364" s="464">
        <v>70435</v>
      </c>
      <c r="D1364" s="464"/>
      <c r="E1364" s="464">
        <v>2101</v>
      </c>
      <c r="F1364" s="464">
        <v>50610800</v>
      </c>
      <c r="G1364" s="104" t="s">
        <v>106</v>
      </c>
      <c r="H1364" s="116">
        <v>3000000</v>
      </c>
      <c r="I1364" s="116">
        <v>1000000</v>
      </c>
      <c r="J1364" s="116"/>
      <c r="K1364" s="114">
        <v>5000000</v>
      </c>
      <c r="L1364" s="114"/>
      <c r="M1364" s="112"/>
    </row>
    <row r="1365" spans="2:13" ht="14.25" x14ac:dyDescent="0.2">
      <c r="B1365" s="464">
        <v>22020406</v>
      </c>
      <c r="C1365" s="464">
        <v>70660</v>
      </c>
      <c r="D1365" s="464"/>
      <c r="E1365" s="464">
        <v>2101</v>
      </c>
      <c r="F1365" s="464">
        <v>50610800</v>
      </c>
      <c r="G1365" s="104" t="s">
        <v>107</v>
      </c>
      <c r="H1365" s="116"/>
      <c r="I1365" s="116"/>
      <c r="J1365" s="116"/>
      <c r="K1365" s="114">
        <v>1900000</v>
      </c>
      <c r="L1365" s="114"/>
      <c r="M1365" s="112"/>
    </row>
    <row r="1366" spans="2:13" ht="14.25" x14ac:dyDescent="0.2">
      <c r="B1366" s="100">
        <v>220206</v>
      </c>
      <c r="C1366" s="100"/>
      <c r="D1366" s="100"/>
      <c r="E1366" s="100"/>
      <c r="F1366" s="100"/>
      <c r="G1366" s="102" t="s">
        <v>547</v>
      </c>
      <c r="H1366" s="117">
        <f>SUM(H1367:H1370)</f>
        <v>500000</v>
      </c>
      <c r="I1366" s="117">
        <v>500000</v>
      </c>
      <c r="J1366" s="117"/>
      <c r="K1366" s="115">
        <f>SUM(K1367:K1370)</f>
        <v>35100000</v>
      </c>
      <c r="L1366" s="115">
        <f>SUM(L1367:L1370)</f>
        <v>0</v>
      </c>
      <c r="M1366" s="112"/>
    </row>
    <row r="1367" spans="2:13" ht="14.25" x14ac:dyDescent="0.2">
      <c r="B1367" s="464">
        <v>22020601</v>
      </c>
      <c r="C1367" s="464">
        <v>70360</v>
      </c>
      <c r="D1367" s="464"/>
      <c r="E1367" s="464">
        <v>2101</v>
      </c>
      <c r="F1367" s="464">
        <v>50610800</v>
      </c>
      <c r="G1367" s="104" t="s">
        <v>117</v>
      </c>
      <c r="H1367" s="126"/>
      <c r="I1367" s="126"/>
      <c r="J1367" s="126"/>
      <c r="K1367" s="114">
        <v>2600000</v>
      </c>
      <c r="L1367" s="114"/>
      <c r="M1367" s="112"/>
    </row>
    <row r="1368" spans="2:13" ht="14.25" x14ac:dyDescent="0.2">
      <c r="B1368" s="464">
        <v>22020603</v>
      </c>
      <c r="C1368" s="464">
        <v>70660</v>
      </c>
      <c r="D1368" s="464"/>
      <c r="E1368" s="464">
        <v>2101</v>
      </c>
      <c r="F1368" s="464">
        <v>50610800</v>
      </c>
      <c r="G1368" s="104" t="s">
        <v>119</v>
      </c>
      <c r="H1368" s="126"/>
      <c r="I1368" s="126"/>
      <c r="J1368" s="126"/>
      <c r="K1368" s="114">
        <v>19500000</v>
      </c>
      <c r="L1368" s="114"/>
      <c r="M1368" s="112"/>
    </row>
    <row r="1369" spans="2:13" ht="14.25" x14ac:dyDescent="0.2">
      <c r="B1369" s="464">
        <v>22020604</v>
      </c>
      <c r="C1369" s="464">
        <v>70260</v>
      </c>
      <c r="D1369" s="464"/>
      <c r="E1369" s="464">
        <v>2101</v>
      </c>
      <c r="F1369" s="464">
        <v>50610800</v>
      </c>
      <c r="G1369" s="104" t="s">
        <v>120</v>
      </c>
      <c r="H1369" s="126"/>
      <c r="I1369" s="126"/>
      <c r="J1369" s="126"/>
      <c r="K1369" s="114">
        <v>12000000</v>
      </c>
      <c r="L1369" s="114"/>
      <c r="M1369" s="112"/>
    </row>
    <row r="1370" spans="2:13" ht="14.25" x14ac:dyDescent="0.2">
      <c r="B1370" s="464">
        <v>22020605</v>
      </c>
      <c r="C1370" s="464">
        <v>70560</v>
      </c>
      <c r="D1370" s="464"/>
      <c r="E1370" s="464">
        <v>2101</v>
      </c>
      <c r="F1370" s="464">
        <v>50610800</v>
      </c>
      <c r="G1370" s="104" t="s">
        <v>121</v>
      </c>
      <c r="H1370" s="126">
        <v>500000</v>
      </c>
      <c r="I1370" s="126">
        <v>500000</v>
      </c>
      <c r="J1370" s="126"/>
      <c r="K1370" s="114">
        <v>1000000</v>
      </c>
      <c r="L1370" s="114"/>
      <c r="M1370" s="112"/>
    </row>
    <row r="1371" spans="2:13" ht="25.5" customHeight="1" x14ac:dyDescent="0.2">
      <c r="B1371" s="100">
        <v>220207</v>
      </c>
      <c r="C1371" s="100"/>
      <c r="D1371" s="100"/>
      <c r="E1371" s="100"/>
      <c r="F1371" s="100"/>
      <c r="G1371" s="102" t="s">
        <v>573</v>
      </c>
      <c r="H1371" s="117">
        <f t="shared" ref="H1371:L1371" si="182">SUM(H1372:H1373)</f>
        <v>0</v>
      </c>
      <c r="I1371" s="117">
        <f t="shared" si="182"/>
        <v>0</v>
      </c>
      <c r="J1371" s="117"/>
      <c r="K1371" s="115">
        <f t="shared" si="182"/>
        <v>3500000</v>
      </c>
      <c r="L1371" s="115">
        <f t="shared" si="182"/>
        <v>0</v>
      </c>
      <c r="M1371" s="112"/>
    </row>
    <row r="1372" spans="2:13" ht="14.25" x14ac:dyDescent="0.2">
      <c r="B1372" s="464">
        <v>22020702</v>
      </c>
      <c r="C1372" s="464">
        <v>70131</v>
      </c>
      <c r="D1372" s="464"/>
      <c r="E1372" s="464">
        <v>2101</v>
      </c>
      <c r="F1372" s="464">
        <v>50610800</v>
      </c>
      <c r="G1372" s="104" t="s">
        <v>124</v>
      </c>
      <c r="H1372" s="126"/>
      <c r="I1372" s="126"/>
      <c r="J1372" s="126"/>
      <c r="K1372" s="114">
        <v>500000</v>
      </c>
      <c r="L1372" s="114"/>
      <c r="M1372" s="112"/>
    </row>
    <row r="1373" spans="2:13" ht="14.25" x14ac:dyDescent="0.2">
      <c r="B1373" s="464">
        <v>22020703</v>
      </c>
      <c r="C1373" s="464">
        <v>70360</v>
      </c>
      <c r="D1373" s="464"/>
      <c r="E1373" s="464">
        <v>2101</v>
      </c>
      <c r="F1373" s="464">
        <v>50610800</v>
      </c>
      <c r="G1373" s="104" t="s">
        <v>125</v>
      </c>
      <c r="H1373" s="126"/>
      <c r="I1373" s="126"/>
      <c r="J1373" s="126"/>
      <c r="K1373" s="114">
        <v>3000000</v>
      </c>
      <c r="L1373" s="114"/>
      <c r="M1373" s="112"/>
    </row>
    <row r="1374" spans="2:13" ht="14.25" x14ac:dyDescent="0.2">
      <c r="B1374" s="100">
        <v>220208</v>
      </c>
      <c r="C1374" s="100"/>
      <c r="D1374" s="100"/>
      <c r="E1374" s="100"/>
      <c r="F1374" s="100"/>
      <c r="G1374" s="102" t="s">
        <v>548</v>
      </c>
      <c r="H1374" s="113">
        <f t="shared" ref="H1374:L1374" si="183">SUM(H1375:H1376)</f>
        <v>10000000</v>
      </c>
      <c r="I1374" s="113">
        <f t="shared" si="183"/>
        <v>843975.69</v>
      </c>
      <c r="J1374" s="113"/>
      <c r="K1374" s="115">
        <f t="shared" si="183"/>
        <v>16000000</v>
      </c>
      <c r="L1374" s="115">
        <f t="shared" si="183"/>
        <v>0</v>
      </c>
      <c r="M1374" s="112"/>
    </row>
    <row r="1375" spans="2:13" ht="14.25" x14ac:dyDescent="0.2">
      <c r="B1375" s="464">
        <v>22020801</v>
      </c>
      <c r="C1375" s="464">
        <v>70432</v>
      </c>
      <c r="D1375" s="464"/>
      <c r="E1375" s="464">
        <v>2101</v>
      </c>
      <c r="F1375" s="464">
        <v>50610800</v>
      </c>
      <c r="G1375" s="104" t="s">
        <v>130</v>
      </c>
      <c r="H1375" s="116"/>
      <c r="I1375" s="116"/>
      <c r="J1375" s="116"/>
      <c r="K1375" s="114">
        <v>9000000</v>
      </c>
      <c r="L1375" s="114"/>
      <c r="M1375" s="112"/>
    </row>
    <row r="1376" spans="2:13" ht="14.25" x14ac:dyDescent="0.2">
      <c r="B1376" s="464">
        <v>22020803</v>
      </c>
      <c r="C1376" s="464">
        <v>70432</v>
      </c>
      <c r="D1376" s="464"/>
      <c r="E1376" s="464">
        <v>2101</v>
      </c>
      <c r="F1376" s="464">
        <v>50610800</v>
      </c>
      <c r="G1376" s="104" t="s">
        <v>132</v>
      </c>
      <c r="H1376" s="116">
        <v>10000000</v>
      </c>
      <c r="I1376" s="116">
        <f>500000+343975.69</f>
        <v>843975.69</v>
      </c>
      <c r="J1376" s="116"/>
      <c r="K1376" s="114">
        <v>7000000</v>
      </c>
      <c r="L1376" s="114"/>
      <c r="M1376" s="112"/>
    </row>
    <row r="1377" spans="2:13" ht="14.25" x14ac:dyDescent="0.2">
      <c r="B1377" s="100">
        <v>220210</v>
      </c>
      <c r="C1377" s="100"/>
      <c r="D1377" s="100"/>
      <c r="E1377" s="100"/>
      <c r="F1377" s="100"/>
      <c r="G1377" s="102" t="s">
        <v>137</v>
      </c>
      <c r="H1377" s="113">
        <f t="shared" ref="H1377:L1377" si="184">SUM(H1378:H1387)</f>
        <v>4500000</v>
      </c>
      <c r="I1377" s="113">
        <f t="shared" si="184"/>
        <v>500000</v>
      </c>
      <c r="J1377" s="113"/>
      <c r="K1377" s="115">
        <f t="shared" si="184"/>
        <v>7700000</v>
      </c>
      <c r="L1377" s="115">
        <f t="shared" si="184"/>
        <v>0</v>
      </c>
      <c r="M1377" s="112"/>
    </row>
    <row r="1378" spans="2:13" ht="14.25" x14ac:dyDescent="0.2">
      <c r="B1378" s="464">
        <v>22021001</v>
      </c>
      <c r="C1378" s="464">
        <v>70472</v>
      </c>
      <c r="D1378" s="464"/>
      <c r="E1378" s="464">
        <v>2101</v>
      </c>
      <c r="F1378" s="464">
        <v>50610800</v>
      </c>
      <c r="G1378" s="104" t="s">
        <v>138</v>
      </c>
      <c r="H1378" s="126"/>
      <c r="I1378" s="126"/>
      <c r="J1378" s="126"/>
      <c r="K1378" s="114">
        <v>1000000</v>
      </c>
      <c r="L1378" s="114"/>
      <c r="M1378" s="112"/>
    </row>
    <row r="1379" spans="2:13" ht="14.25" x14ac:dyDescent="0.2">
      <c r="B1379" s="464">
        <v>22021002</v>
      </c>
      <c r="C1379" s="464">
        <v>70412</v>
      </c>
      <c r="D1379" s="464"/>
      <c r="E1379" s="464">
        <v>2101</v>
      </c>
      <c r="F1379" s="464">
        <v>50610800</v>
      </c>
      <c r="G1379" s="104" t="s">
        <v>139</v>
      </c>
      <c r="H1379" s="126">
        <v>1500000</v>
      </c>
      <c r="I1379" s="126">
        <v>100000</v>
      </c>
      <c r="J1379" s="126"/>
      <c r="K1379" s="114">
        <v>1500000</v>
      </c>
      <c r="L1379" s="114"/>
      <c r="M1379" s="112"/>
    </row>
    <row r="1380" spans="2:13" ht="14.25" x14ac:dyDescent="0.2">
      <c r="B1380" s="464">
        <v>22021003</v>
      </c>
      <c r="C1380" s="464">
        <v>70830</v>
      </c>
      <c r="D1380" s="464"/>
      <c r="E1380" s="464">
        <v>2101</v>
      </c>
      <c r="F1380" s="464">
        <v>50610800</v>
      </c>
      <c r="G1380" s="104" t="s">
        <v>140</v>
      </c>
      <c r="H1380" s="126">
        <v>1500000</v>
      </c>
      <c r="I1380" s="126">
        <v>200000</v>
      </c>
      <c r="J1380" s="126"/>
      <c r="K1380" s="114">
        <v>1500000</v>
      </c>
      <c r="L1380" s="114"/>
      <c r="M1380" s="112"/>
    </row>
    <row r="1381" spans="2:13" ht="14.25" x14ac:dyDescent="0.2">
      <c r="B1381" s="464"/>
      <c r="C1381" s="464"/>
      <c r="D1381" s="464"/>
      <c r="E1381" s="464"/>
      <c r="F1381" s="464"/>
      <c r="G1381" s="104" t="s">
        <v>142</v>
      </c>
      <c r="H1381" s="126"/>
      <c r="I1381" s="126"/>
      <c r="J1381" s="126"/>
      <c r="K1381" s="114">
        <v>100000</v>
      </c>
      <c r="L1381" s="114"/>
      <c r="M1381" s="112"/>
    </row>
    <row r="1382" spans="2:13" ht="14.25" x14ac:dyDescent="0.2">
      <c r="B1382" s="464">
        <v>22021007</v>
      </c>
      <c r="C1382" s="464">
        <v>70412</v>
      </c>
      <c r="D1382" s="464"/>
      <c r="E1382" s="464">
        <v>2101</v>
      </c>
      <c r="F1382" s="464">
        <v>50610800</v>
      </c>
      <c r="G1382" s="104" t="s">
        <v>143</v>
      </c>
      <c r="H1382" s="126"/>
      <c r="I1382" s="126"/>
      <c r="J1382" s="126"/>
      <c r="K1382" s="114">
        <v>1000000</v>
      </c>
      <c r="L1382" s="114"/>
      <c r="M1382" s="112"/>
    </row>
    <row r="1383" spans="2:13" ht="15.75" customHeight="1" x14ac:dyDescent="0.2">
      <c r="B1383" s="464">
        <v>22021009</v>
      </c>
      <c r="C1383" s="464">
        <v>70810</v>
      </c>
      <c r="D1383" s="464"/>
      <c r="E1383" s="464">
        <v>2101</v>
      </c>
      <c r="F1383" s="464">
        <v>50610800</v>
      </c>
      <c r="G1383" s="104" t="s">
        <v>145</v>
      </c>
      <c r="H1383" s="126"/>
      <c r="I1383" s="126"/>
      <c r="J1383" s="126"/>
      <c r="K1383" s="114">
        <v>1000000</v>
      </c>
      <c r="L1383" s="114"/>
      <c r="M1383" s="112"/>
    </row>
    <row r="1384" spans="2:13" ht="14.25" x14ac:dyDescent="0.2">
      <c r="B1384" s="464">
        <v>22021021</v>
      </c>
      <c r="C1384" s="464">
        <v>70860</v>
      </c>
      <c r="D1384" s="464"/>
      <c r="E1384" s="464">
        <v>2101</v>
      </c>
      <c r="F1384" s="464">
        <v>50610800</v>
      </c>
      <c r="G1384" s="104" t="s">
        <v>149</v>
      </c>
      <c r="H1384" s="116">
        <v>1000000</v>
      </c>
      <c r="I1384" s="116">
        <v>100000</v>
      </c>
      <c r="J1384" s="116"/>
      <c r="K1384" s="114">
        <v>1000000</v>
      </c>
      <c r="L1384" s="114"/>
      <c r="M1384" s="112"/>
    </row>
    <row r="1385" spans="2:13" ht="14.25" x14ac:dyDescent="0.2">
      <c r="B1385" s="464">
        <v>22021024</v>
      </c>
      <c r="C1385" s="464">
        <v>70860</v>
      </c>
      <c r="D1385" s="464"/>
      <c r="E1385" s="464">
        <v>2101</v>
      </c>
      <c r="F1385" s="464">
        <v>50610800</v>
      </c>
      <c r="G1385" s="104" t="s">
        <v>580</v>
      </c>
      <c r="H1385" s="116"/>
      <c r="I1385" s="116"/>
      <c r="J1385" s="116"/>
      <c r="K1385" s="114">
        <v>100000</v>
      </c>
      <c r="L1385" s="114"/>
      <c r="M1385" s="112"/>
    </row>
    <row r="1386" spans="2:13" ht="14.25" x14ac:dyDescent="0.2">
      <c r="B1386" s="464">
        <v>22021031</v>
      </c>
      <c r="C1386" s="464">
        <v>70860</v>
      </c>
      <c r="D1386" s="464"/>
      <c r="E1386" s="464">
        <v>2101</v>
      </c>
      <c r="F1386" s="464">
        <v>50610800</v>
      </c>
      <c r="G1386" s="104" t="s">
        <v>586</v>
      </c>
      <c r="H1386" s="116"/>
      <c r="I1386" s="116"/>
      <c r="J1386" s="116"/>
      <c r="K1386" s="114">
        <v>200000</v>
      </c>
      <c r="L1386" s="114"/>
      <c r="M1386" s="112"/>
    </row>
    <row r="1387" spans="2:13" ht="28.5" customHeight="1" x14ac:dyDescent="0.2">
      <c r="B1387" s="464">
        <v>22021038</v>
      </c>
      <c r="C1387" s="464">
        <v>70860</v>
      </c>
      <c r="D1387" s="464"/>
      <c r="E1387" s="464">
        <v>2101</v>
      </c>
      <c r="F1387" s="464">
        <v>50610800</v>
      </c>
      <c r="G1387" s="104" t="s">
        <v>587</v>
      </c>
      <c r="H1387" s="116">
        <v>500000</v>
      </c>
      <c r="I1387" s="116">
        <v>100000</v>
      </c>
      <c r="J1387" s="116"/>
      <c r="K1387" s="114">
        <v>300000</v>
      </c>
      <c r="L1387" s="114"/>
      <c r="M1387" s="112"/>
    </row>
    <row r="1388" spans="2:13" ht="14.25" x14ac:dyDescent="0.2">
      <c r="B1388" s="100">
        <v>220803</v>
      </c>
      <c r="C1388" s="100"/>
      <c r="D1388" s="100"/>
      <c r="E1388" s="100"/>
      <c r="F1388" s="100"/>
      <c r="G1388" s="129"/>
      <c r="H1388" s="114"/>
      <c r="I1388" s="114"/>
      <c r="J1388" s="114"/>
      <c r="K1388" s="114"/>
      <c r="L1388" s="114"/>
      <c r="M1388" s="112"/>
    </row>
    <row r="1389" spans="2:13" ht="14.25" x14ac:dyDescent="0.2">
      <c r="B1389" s="464">
        <v>22080301</v>
      </c>
      <c r="C1389" s="464"/>
      <c r="D1389" s="464"/>
      <c r="E1389" s="464"/>
      <c r="F1389" s="464"/>
      <c r="G1389" s="104"/>
      <c r="H1389" s="114"/>
      <c r="I1389" s="114"/>
      <c r="J1389" s="114"/>
      <c r="K1389" s="114"/>
      <c r="L1389" s="114"/>
      <c r="M1389" s="112"/>
    </row>
    <row r="1390" spans="2:13" ht="18.75" customHeight="1" x14ac:dyDescent="0.2">
      <c r="B1390" s="100">
        <v>23</v>
      </c>
      <c r="C1390" s="100"/>
      <c r="D1390" s="100"/>
      <c r="E1390" s="100"/>
      <c r="F1390" s="100"/>
      <c r="G1390" s="102" t="s">
        <v>154</v>
      </c>
      <c r="H1390" s="113">
        <f t="shared" ref="H1390:H1391" si="185">H1391</f>
        <v>23000000</v>
      </c>
      <c r="I1390" s="811"/>
      <c r="J1390" s="113"/>
      <c r="K1390" s="115"/>
      <c r="L1390" s="115"/>
      <c r="M1390" s="112"/>
    </row>
    <row r="1391" spans="2:13" ht="14.25" x14ac:dyDescent="0.2">
      <c r="B1391" s="100">
        <v>2301</v>
      </c>
      <c r="C1391" s="100"/>
      <c r="D1391" s="100"/>
      <c r="E1391" s="100"/>
      <c r="F1391" s="100"/>
      <c r="G1391" s="102" t="s">
        <v>155</v>
      </c>
      <c r="H1391" s="113">
        <f t="shared" si="185"/>
        <v>23000000</v>
      </c>
      <c r="I1391" s="811"/>
      <c r="J1391" s="113"/>
      <c r="K1391" s="115">
        <f>K1392</f>
        <v>63350000</v>
      </c>
      <c r="L1391" s="115">
        <f>L1392</f>
        <v>0</v>
      </c>
      <c r="M1391" s="112"/>
    </row>
    <row r="1392" spans="2:13" ht="14.25" x14ac:dyDescent="0.2">
      <c r="B1392" s="100">
        <v>230101</v>
      </c>
      <c r="C1392" s="100"/>
      <c r="D1392" s="100"/>
      <c r="E1392" s="100"/>
      <c r="F1392" s="100"/>
      <c r="G1392" s="102" t="s">
        <v>156</v>
      </c>
      <c r="H1392" s="113">
        <f>SUM(H1393:H1402)</f>
        <v>23000000</v>
      </c>
      <c r="I1392" s="811"/>
      <c r="J1392" s="113"/>
      <c r="K1392" s="115">
        <f>SUM(K1393:K1402)</f>
        <v>63350000</v>
      </c>
      <c r="L1392" s="115">
        <f>SUM(L1393:L1402)</f>
        <v>0</v>
      </c>
      <c r="M1392" s="112"/>
    </row>
    <row r="1393" spans="2:13" ht="14.25" x14ac:dyDescent="0.2">
      <c r="B1393" s="464">
        <v>23010105</v>
      </c>
      <c r="C1393" s="464"/>
      <c r="D1393" s="464"/>
      <c r="E1393" s="464"/>
      <c r="F1393" s="464"/>
      <c r="G1393" s="104" t="s">
        <v>157</v>
      </c>
      <c r="H1393" s="116">
        <v>13000000</v>
      </c>
      <c r="I1393" s="812"/>
      <c r="J1393" s="116"/>
      <c r="K1393" s="114">
        <v>23000000</v>
      </c>
      <c r="L1393" s="114"/>
      <c r="M1393" s="112"/>
    </row>
    <row r="1394" spans="2:13" ht="25.5" x14ac:dyDescent="0.2">
      <c r="B1394" s="464">
        <v>23010112</v>
      </c>
      <c r="C1394" s="464">
        <v>70490</v>
      </c>
      <c r="D1394" s="464">
        <v>200000101</v>
      </c>
      <c r="E1394" s="464">
        <v>2101</v>
      </c>
      <c r="F1394" s="464">
        <v>50610800</v>
      </c>
      <c r="G1394" s="104" t="s">
        <v>161</v>
      </c>
      <c r="H1394" s="116">
        <v>6000000</v>
      </c>
      <c r="I1394" s="812"/>
      <c r="J1394" s="116"/>
      <c r="K1394" s="114">
        <v>15000000</v>
      </c>
      <c r="L1394" s="114"/>
      <c r="M1394" s="112"/>
    </row>
    <row r="1395" spans="2:13" ht="14.25" x14ac:dyDescent="0.2">
      <c r="B1395" s="464">
        <v>23010113</v>
      </c>
      <c r="C1395" s="464">
        <v>70490</v>
      </c>
      <c r="D1395" s="464">
        <v>200000102</v>
      </c>
      <c r="E1395" s="464">
        <v>2101</v>
      </c>
      <c r="F1395" s="464">
        <v>50610800</v>
      </c>
      <c r="G1395" s="104" t="s">
        <v>162</v>
      </c>
      <c r="H1395" s="116">
        <v>2000000</v>
      </c>
      <c r="I1395" s="812"/>
      <c r="J1395" s="116"/>
      <c r="K1395" s="114">
        <v>4550000</v>
      </c>
      <c r="L1395" s="114"/>
      <c r="M1395" s="112"/>
    </row>
    <row r="1396" spans="2:13" ht="14.25" x14ac:dyDescent="0.2">
      <c r="B1396" s="464">
        <v>23010114</v>
      </c>
      <c r="C1396" s="464">
        <v>70490</v>
      </c>
      <c r="D1396" s="464">
        <v>200000103</v>
      </c>
      <c r="E1396" s="464">
        <v>2101</v>
      </c>
      <c r="F1396" s="464">
        <v>50610800</v>
      </c>
      <c r="G1396" s="104" t="s">
        <v>163</v>
      </c>
      <c r="H1396" s="116">
        <v>2000000</v>
      </c>
      <c r="I1396" s="812"/>
      <c r="J1396" s="116"/>
      <c r="K1396" s="114"/>
      <c r="L1396" s="114"/>
      <c r="M1396" s="112"/>
    </row>
    <row r="1397" spans="2:13" ht="14.25" x14ac:dyDescent="0.2">
      <c r="B1397" s="464">
        <v>23010115</v>
      </c>
      <c r="C1397" s="464">
        <v>70490</v>
      </c>
      <c r="D1397" s="464">
        <v>200000104</v>
      </c>
      <c r="E1397" s="464">
        <v>2101</v>
      </c>
      <c r="F1397" s="464">
        <v>50610800</v>
      </c>
      <c r="G1397" s="104" t="s">
        <v>164</v>
      </c>
      <c r="H1397" s="116"/>
      <c r="I1397" s="812"/>
      <c r="J1397" s="116"/>
      <c r="K1397" s="114">
        <v>800000</v>
      </c>
      <c r="L1397" s="114"/>
      <c r="M1397" s="112"/>
    </row>
    <row r="1398" spans="2:13" ht="14.25" x14ac:dyDescent="0.2">
      <c r="B1398" s="464">
        <v>23010117</v>
      </c>
      <c r="C1398" s="464">
        <v>70490</v>
      </c>
      <c r="D1398" s="464">
        <v>200000105</v>
      </c>
      <c r="E1398" s="464">
        <v>2101</v>
      </c>
      <c r="F1398" s="464">
        <v>50610800</v>
      </c>
      <c r="G1398" s="104" t="s">
        <v>166</v>
      </c>
      <c r="H1398" s="116"/>
      <c r="I1398" s="116"/>
      <c r="J1398" s="116"/>
      <c r="K1398" s="114"/>
      <c r="L1398" s="114"/>
      <c r="M1398" s="112"/>
    </row>
    <row r="1399" spans="2:13" ht="14.25" x14ac:dyDescent="0.2">
      <c r="B1399" s="464">
        <v>23010119</v>
      </c>
      <c r="C1399" s="464">
        <v>70435</v>
      </c>
      <c r="D1399" s="464">
        <v>200000106</v>
      </c>
      <c r="E1399" s="464">
        <v>2101</v>
      </c>
      <c r="F1399" s="464">
        <v>50610800</v>
      </c>
      <c r="G1399" s="104" t="s">
        <v>168</v>
      </c>
      <c r="H1399" s="116"/>
      <c r="I1399" s="116"/>
      <c r="J1399" s="116"/>
      <c r="K1399" s="114">
        <v>10000000</v>
      </c>
      <c r="L1399" s="114"/>
      <c r="M1399" s="112"/>
    </row>
    <row r="1400" spans="2:13" ht="25.5" x14ac:dyDescent="0.2">
      <c r="B1400" s="464">
        <v>23010125</v>
      </c>
      <c r="C1400" s="464">
        <v>70950</v>
      </c>
      <c r="D1400" s="464">
        <v>200000107</v>
      </c>
      <c r="E1400" s="464">
        <v>2101</v>
      </c>
      <c r="F1400" s="464">
        <v>50610800</v>
      </c>
      <c r="G1400" s="104" t="s">
        <v>173</v>
      </c>
      <c r="H1400" s="116"/>
      <c r="I1400" s="116"/>
      <c r="J1400" s="116"/>
      <c r="K1400" s="114">
        <v>10000000</v>
      </c>
      <c r="L1400" s="114"/>
      <c r="M1400" s="112"/>
    </row>
    <row r="1401" spans="2:13" ht="14.25" x14ac:dyDescent="0.2">
      <c r="B1401" s="464">
        <v>23010128</v>
      </c>
      <c r="C1401" s="464">
        <v>70360</v>
      </c>
      <c r="D1401" s="464">
        <v>200000108</v>
      </c>
      <c r="E1401" s="464">
        <v>2101</v>
      </c>
      <c r="F1401" s="464">
        <v>50610800</v>
      </c>
      <c r="G1401" s="104" t="s">
        <v>175</v>
      </c>
      <c r="H1401" s="116"/>
      <c r="I1401" s="116"/>
      <c r="J1401" s="116"/>
      <c r="K1401" s="114"/>
      <c r="L1401" s="114"/>
    </row>
    <row r="1402" spans="2:13" ht="14.25" x14ac:dyDescent="0.2">
      <c r="B1402" s="464">
        <v>230101140</v>
      </c>
      <c r="C1402" s="464">
        <v>70133</v>
      </c>
      <c r="D1402" s="464">
        <v>200000109</v>
      </c>
      <c r="E1402" s="464">
        <v>2101</v>
      </c>
      <c r="F1402" s="464">
        <v>50610800</v>
      </c>
      <c r="G1402" s="110" t="s">
        <v>588</v>
      </c>
      <c r="H1402" s="116"/>
      <c r="I1402" s="116"/>
      <c r="J1402" s="116"/>
      <c r="K1402" s="114"/>
      <c r="L1402" s="114"/>
    </row>
    <row r="1403" spans="2:13" ht="14.25" x14ac:dyDescent="0.2">
      <c r="B1403" s="274"/>
      <c r="C1403" s="274"/>
      <c r="D1403" s="274"/>
      <c r="E1403" s="274"/>
      <c r="F1403" s="274"/>
      <c r="G1403" s="106"/>
      <c r="H1403" s="107"/>
      <c r="I1403" s="107"/>
      <c r="J1403" s="107"/>
      <c r="K1403" s="107"/>
      <c r="L1403" s="108"/>
    </row>
    <row r="1404" spans="2:13" ht="14.25" x14ac:dyDescent="0.2">
      <c r="B1404" s="274"/>
      <c r="C1404" s="274"/>
      <c r="D1404" s="274"/>
      <c r="E1404" s="274"/>
      <c r="F1404" s="274"/>
      <c r="G1404" s="105" t="s">
        <v>506</v>
      </c>
      <c r="H1404" s="274"/>
      <c r="I1404" s="274"/>
      <c r="J1404" s="274"/>
      <c r="K1404" s="274"/>
      <c r="L1404" s="274"/>
    </row>
    <row r="1405" spans="2:13" ht="14.25" x14ac:dyDescent="0.2">
      <c r="B1405" s="274"/>
      <c r="C1405" s="274"/>
      <c r="D1405" s="274"/>
      <c r="E1405" s="274"/>
      <c r="F1405" s="274"/>
      <c r="G1405" s="106"/>
      <c r="H1405" s="107"/>
      <c r="I1405" s="107"/>
      <c r="J1405" s="107"/>
      <c r="K1405" s="107"/>
      <c r="L1405" s="108"/>
    </row>
    <row r="1406" spans="2:13" ht="14.25" x14ac:dyDescent="0.2">
      <c r="B1406" s="274"/>
      <c r="C1406" s="274"/>
      <c r="D1406" s="274"/>
      <c r="E1406" s="274"/>
      <c r="F1406" s="274"/>
      <c r="G1406" s="106" t="s">
        <v>471</v>
      </c>
      <c r="H1406" s="124">
        <f t="shared" ref="H1406:L1406" si="186">H1334</f>
        <v>70937836.439999998</v>
      </c>
      <c r="I1406" s="124">
        <f t="shared" si="186"/>
        <v>70937836</v>
      </c>
      <c r="J1406" s="124"/>
      <c r="K1406" s="124">
        <f t="shared" si="186"/>
        <v>0</v>
      </c>
      <c r="L1406" s="124">
        <f t="shared" si="186"/>
        <v>0</v>
      </c>
    </row>
    <row r="1407" spans="2:13" ht="14.25" x14ac:dyDescent="0.2">
      <c r="B1407" s="274"/>
      <c r="C1407" s="274"/>
      <c r="D1407" s="274"/>
      <c r="E1407" s="274"/>
      <c r="F1407" s="274"/>
      <c r="G1407" s="106" t="s">
        <v>472</v>
      </c>
      <c r="H1407" s="171">
        <f t="shared" ref="H1407:L1407" si="187">H1341</f>
        <v>40000000</v>
      </c>
      <c r="I1407" s="810">
        <f t="shared" si="187"/>
        <v>10143975.689999999</v>
      </c>
      <c r="J1407" s="171"/>
      <c r="K1407" s="171">
        <f t="shared" si="187"/>
        <v>127500000</v>
      </c>
      <c r="L1407" s="171">
        <f t="shared" si="187"/>
        <v>2367000</v>
      </c>
    </row>
    <row r="1408" spans="2:13" ht="14.25" x14ac:dyDescent="0.2">
      <c r="B1408" s="274"/>
      <c r="C1408" s="274"/>
      <c r="D1408" s="274"/>
      <c r="E1408" s="274"/>
      <c r="F1408" s="274"/>
      <c r="G1408" s="106" t="s">
        <v>154</v>
      </c>
      <c r="H1408" s="171">
        <f t="shared" ref="H1408:L1408" si="188">H1390</f>
        <v>23000000</v>
      </c>
      <c r="I1408" s="813">
        <f t="shared" si="188"/>
        <v>0</v>
      </c>
      <c r="J1408" s="171"/>
      <c r="K1408" s="171">
        <f t="shared" si="188"/>
        <v>0</v>
      </c>
      <c r="L1408" s="171">
        <f t="shared" si="188"/>
        <v>0</v>
      </c>
    </row>
    <row r="1409" spans="2:12" ht="14.25" x14ac:dyDescent="0.2">
      <c r="B1409" s="274"/>
      <c r="C1409" s="274"/>
      <c r="D1409" s="274"/>
      <c r="E1409" s="274"/>
      <c r="F1409" s="274"/>
      <c r="G1409" s="106"/>
      <c r="H1409" s="180"/>
      <c r="I1409" s="180"/>
      <c r="J1409" s="180"/>
      <c r="K1409" s="180"/>
      <c r="L1409" s="180"/>
    </row>
    <row r="1410" spans="2:12" ht="14.25" x14ac:dyDescent="0.2">
      <c r="B1410" s="274"/>
      <c r="C1410" s="274"/>
      <c r="D1410" s="274"/>
      <c r="E1410" s="274"/>
      <c r="F1410" s="274"/>
      <c r="G1410" s="109" t="s">
        <v>2</v>
      </c>
      <c r="H1410" s="192">
        <f t="shared" ref="H1410:L1410" si="189">SUM(H1406:H1409)</f>
        <v>133937836.44</v>
      </c>
      <c r="I1410" s="180">
        <f t="shared" si="189"/>
        <v>81081811.689999998</v>
      </c>
      <c r="J1410" s="180"/>
      <c r="K1410" s="180">
        <f t="shared" si="189"/>
        <v>127500000</v>
      </c>
      <c r="L1410" s="180">
        <f t="shared" si="189"/>
        <v>2367000</v>
      </c>
    </row>
    <row r="1411" spans="2:12" ht="23.25" x14ac:dyDescent="0.35">
      <c r="B1411" s="184"/>
      <c r="C1411" s="184"/>
      <c r="D1411" s="184"/>
      <c r="E1411" s="185"/>
      <c r="F1411" s="186"/>
      <c r="G1411" s="465"/>
      <c r="H1411" s="187"/>
      <c r="I1411" s="251"/>
      <c r="J1411" s="251"/>
      <c r="K1411" s="165"/>
      <c r="L1411" s="166"/>
    </row>
    <row r="1412" spans="2:12" ht="23.25" x14ac:dyDescent="0.35">
      <c r="B1412" s="922" t="s">
        <v>0</v>
      </c>
      <c r="C1412" s="922"/>
      <c r="D1412" s="922"/>
      <c r="E1412" s="922"/>
      <c r="F1412" s="922"/>
      <c r="G1412" s="922"/>
      <c r="H1412" s="922"/>
      <c r="I1412" s="922"/>
      <c r="J1412" s="922"/>
      <c r="K1412" s="922"/>
      <c r="L1412" s="922"/>
    </row>
    <row r="1413" spans="2:12" ht="23.25" x14ac:dyDescent="0.35">
      <c r="B1413" s="922" t="s">
        <v>1101</v>
      </c>
      <c r="C1413" s="922"/>
      <c r="D1413" s="922"/>
      <c r="E1413" s="922"/>
      <c r="F1413" s="922"/>
      <c r="G1413" s="922"/>
      <c r="H1413" s="922"/>
      <c r="I1413" s="922"/>
      <c r="J1413" s="922"/>
      <c r="K1413" s="922"/>
      <c r="L1413" s="922"/>
    </row>
    <row r="1414" spans="2:12" ht="15" customHeight="1" x14ac:dyDescent="0.3">
      <c r="B1414" s="485"/>
      <c r="C1414" s="484"/>
      <c r="D1414" s="485"/>
      <c r="E1414" s="485"/>
      <c r="F1414" s="485"/>
      <c r="G1414" s="484"/>
      <c r="H1414" s="471"/>
      <c r="I1414" s="486"/>
      <c r="J1414" s="486"/>
      <c r="K1414" s="34"/>
      <c r="L1414" s="34"/>
    </row>
    <row r="1415" spans="2:12" ht="51" x14ac:dyDescent="0.2">
      <c r="B1415" s="542" t="s">
        <v>470</v>
      </c>
      <c r="C1415" s="542" t="s">
        <v>466</v>
      </c>
      <c r="D1415" s="542" t="s">
        <v>500</v>
      </c>
      <c r="E1415" s="542" t="s">
        <v>501</v>
      </c>
      <c r="F1415" s="542" t="s">
        <v>467</v>
      </c>
      <c r="G1415" s="317" t="s">
        <v>455</v>
      </c>
      <c r="H1415" s="214" t="s">
        <v>559</v>
      </c>
      <c r="I1415" s="783" t="s">
        <v>1107</v>
      </c>
      <c r="J1415" s="214"/>
      <c r="K1415" s="542" t="s">
        <v>797</v>
      </c>
      <c r="L1415" s="324" t="s">
        <v>790</v>
      </c>
    </row>
    <row r="1416" spans="2:12" ht="14.25" x14ac:dyDescent="0.2">
      <c r="B1416" s="294">
        <v>1</v>
      </c>
      <c r="C1416" s="294"/>
      <c r="D1416" s="294"/>
      <c r="E1416" s="294"/>
      <c r="F1416" s="294"/>
      <c r="G1416" s="317" t="s">
        <v>7</v>
      </c>
      <c r="H1416" s="449">
        <f t="shared" ref="H1416:L1416" si="190">SUM(H1417)</f>
        <v>19500000</v>
      </c>
      <c r="I1416" s="449">
        <f>H1416</f>
        <v>19500000</v>
      </c>
      <c r="J1416" s="449"/>
      <c r="K1416" s="449">
        <f t="shared" si="190"/>
        <v>21220000</v>
      </c>
      <c r="L1416" s="449">
        <f t="shared" si="190"/>
        <v>19440000</v>
      </c>
    </row>
    <row r="1417" spans="2:12" ht="14.25" x14ac:dyDescent="0.2">
      <c r="B1417" s="317">
        <v>1202</v>
      </c>
      <c r="C1417" s="317"/>
      <c r="D1417" s="317"/>
      <c r="E1417" s="317"/>
      <c r="F1417" s="317"/>
      <c r="G1417" s="295" t="s">
        <v>13</v>
      </c>
      <c r="H1417" s="448">
        <f t="shared" ref="H1417:L1417" si="191">SUM(H1418,H1422,H1424)</f>
        <v>19500000</v>
      </c>
      <c r="I1417" s="449">
        <f t="shared" ref="I1417:I1427" si="192">H1417</f>
        <v>19500000</v>
      </c>
      <c r="J1417" s="448"/>
      <c r="K1417" s="448">
        <f t="shared" si="191"/>
        <v>21220000</v>
      </c>
      <c r="L1417" s="448">
        <f t="shared" si="191"/>
        <v>19440000</v>
      </c>
    </row>
    <row r="1418" spans="2:12" ht="14.25" x14ac:dyDescent="0.2">
      <c r="B1418" s="317">
        <v>120201</v>
      </c>
      <c r="C1418" s="317"/>
      <c r="D1418" s="317"/>
      <c r="E1418" s="317"/>
      <c r="F1418" s="317"/>
      <c r="G1418" s="295" t="s">
        <v>14</v>
      </c>
      <c r="H1418" s="448">
        <f t="shared" ref="H1418:L1418" si="193">SUM(H1419:H1421)</f>
        <v>500000</v>
      </c>
      <c r="I1418" s="449">
        <f t="shared" si="192"/>
        <v>500000</v>
      </c>
      <c r="J1418" s="448"/>
      <c r="K1418" s="448">
        <f t="shared" si="193"/>
        <v>220000</v>
      </c>
      <c r="L1418" s="448">
        <f t="shared" si="193"/>
        <v>440000</v>
      </c>
    </row>
    <row r="1419" spans="2:12" ht="25.5" x14ac:dyDescent="0.2">
      <c r="B1419" s="544">
        <v>12020109</v>
      </c>
      <c r="C1419" s="544"/>
      <c r="D1419" s="544"/>
      <c r="E1419" s="544"/>
      <c r="F1419" s="544"/>
      <c r="G1419" s="213" t="s">
        <v>15</v>
      </c>
      <c r="H1419" s="449">
        <v>130000</v>
      </c>
      <c r="I1419" s="449">
        <f t="shared" si="192"/>
        <v>130000</v>
      </c>
      <c r="J1419" s="449"/>
      <c r="K1419" s="449">
        <v>100000</v>
      </c>
      <c r="L1419" s="449">
        <v>130000</v>
      </c>
    </row>
    <row r="1420" spans="2:12" ht="25.5" x14ac:dyDescent="0.2">
      <c r="B1420" s="544">
        <v>12020133</v>
      </c>
      <c r="C1420" s="544"/>
      <c r="D1420" s="544"/>
      <c r="E1420" s="544"/>
      <c r="F1420" s="544"/>
      <c r="G1420" s="213" t="s">
        <v>17</v>
      </c>
      <c r="H1420" s="449">
        <v>350000</v>
      </c>
      <c r="I1420" s="449">
        <f t="shared" si="192"/>
        <v>350000</v>
      </c>
      <c r="J1420" s="449"/>
      <c r="K1420" s="449">
        <v>60000</v>
      </c>
      <c r="L1420" s="449">
        <v>250000</v>
      </c>
    </row>
    <row r="1421" spans="2:12" ht="14.25" x14ac:dyDescent="0.2">
      <c r="B1421" s="544">
        <v>12020135</v>
      </c>
      <c r="C1421" s="544"/>
      <c r="D1421" s="544"/>
      <c r="E1421" s="544"/>
      <c r="F1421" s="544"/>
      <c r="G1421" s="213" t="s">
        <v>18</v>
      </c>
      <c r="H1421" s="449">
        <v>20000</v>
      </c>
      <c r="I1421" s="449">
        <f t="shared" si="192"/>
        <v>20000</v>
      </c>
      <c r="J1421" s="449"/>
      <c r="K1421" s="449">
        <v>60000</v>
      </c>
      <c r="L1421" s="449">
        <v>60000</v>
      </c>
    </row>
    <row r="1422" spans="2:12" ht="14.25" customHeight="1" x14ac:dyDescent="0.2">
      <c r="B1422" s="317">
        <v>120204</v>
      </c>
      <c r="C1422" s="317"/>
      <c r="D1422" s="317"/>
      <c r="E1422" s="317"/>
      <c r="F1422" s="317"/>
      <c r="G1422" s="295" t="s">
        <v>19</v>
      </c>
      <c r="H1422" s="448">
        <f t="shared" ref="H1422:L1422" si="194">SUM(H1423:H1423)</f>
        <v>15000000</v>
      </c>
      <c r="I1422" s="449">
        <f t="shared" si="192"/>
        <v>15000000</v>
      </c>
      <c r="J1422" s="448"/>
      <c r="K1422" s="448">
        <f t="shared" si="194"/>
        <v>15000000</v>
      </c>
      <c r="L1422" s="448">
        <f t="shared" si="194"/>
        <v>15000000</v>
      </c>
    </row>
    <row r="1423" spans="2:12" ht="14.25" x14ac:dyDescent="0.2">
      <c r="B1423" s="544">
        <v>12020424</v>
      </c>
      <c r="C1423" s="544"/>
      <c r="D1423" s="544"/>
      <c r="E1423" s="544"/>
      <c r="F1423" s="544"/>
      <c r="G1423" s="213" t="s">
        <v>20</v>
      </c>
      <c r="H1423" s="449">
        <v>15000000</v>
      </c>
      <c r="I1423" s="449">
        <f t="shared" si="192"/>
        <v>15000000</v>
      </c>
      <c r="J1423" s="449"/>
      <c r="K1423" s="449">
        <v>15000000</v>
      </c>
      <c r="L1423" s="449">
        <v>15000000</v>
      </c>
    </row>
    <row r="1424" spans="2:12" ht="14.25" x14ac:dyDescent="0.2">
      <c r="B1424" s="294">
        <v>120206</v>
      </c>
      <c r="C1424" s="294"/>
      <c r="D1424" s="294"/>
      <c r="E1424" s="294"/>
      <c r="F1424" s="294"/>
      <c r="G1424" s="295" t="s">
        <v>27</v>
      </c>
      <c r="H1424" s="443">
        <f t="shared" ref="H1424:L1424" si="195">SUM(H1425:H1425)</f>
        <v>4000000</v>
      </c>
      <c r="I1424" s="449">
        <f t="shared" si="192"/>
        <v>4000000</v>
      </c>
      <c r="J1424" s="443"/>
      <c r="K1424" s="443">
        <f t="shared" si="195"/>
        <v>6000000</v>
      </c>
      <c r="L1424" s="443">
        <f t="shared" si="195"/>
        <v>4000000</v>
      </c>
    </row>
    <row r="1425" spans="2:12" ht="25.5" customHeight="1" x14ac:dyDescent="0.2">
      <c r="B1425" s="544">
        <v>12020605</v>
      </c>
      <c r="C1425" s="544"/>
      <c r="D1425" s="544"/>
      <c r="E1425" s="544"/>
      <c r="F1425" s="544"/>
      <c r="G1425" s="213" t="s">
        <v>28</v>
      </c>
      <c r="H1425" s="449">
        <v>4000000</v>
      </c>
      <c r="I1425" s="449">
        <f t="shared" si="192"/>
        <v>4000000</v>
      </c>
      <c r="J1425" s="449"/>
      <c r="K1425" s="449">
        <v>6000000</v>
      </c>
      <c r="L1425" s="449">
        <v>4000000</v>
      </c>
    </row>
    <row r="1426" spans="2:12" ht="14.25" x14ac:dyDescent="0.2">
      <c r="B1426" s="544"/>
      <c r="C1426" s="544"/>
      <c r="D1426" s="544"/>
      <c r="E1426" s="544"/>
      <c r="F1426" s="544"/>
      <c r="G1426" s="215"/>
      <c r="H1426" s="221"/>
      <c r="I1426" s="449"/>
      <c r="J1426" s="221"/>
      <c r="K1426" s="221"/>
      <c r="L1426" s="221"/>
    </row>
    <row r="1427" spans="2:12" ht="38.25" customHeight="1" x14ac:dyDescent="0.2">
      <c r="B1427" s="294">
        <v>2</v>
      </c>
      <c r="C1427" s="294"/>
      <c r="D1427" s="294"/>
      <c r="E1427" s="294"/>
      <c r="F1427" s="294"/>
      <c r="G1427" s="542" t="s">
        <v>59</v>
      </c>
      <c r="H1427" s="448">
        <f t="shared" ref="H1427:L1427" si="196">SUM(H1428,H1434)</f>
        <v>4223068693</v>
      </c>
      <c r="I1427" s="449">
        <f t="shared" si="192"/>
        <v>4223068693</v>
      </c>
      <c r="J1427" s="448"/>
      <c r="K1427" s="448">
        <f t="shared" si="196"/>
        <v>243000000</v>
      </c>
      <c r="L1427" s="448">
        <f t="shared" si="196"/>
        <v>294110000</v>
      </c>
    </row>
    <row r="1428" spans="2:12" ht="14.25" x14ac:dyDescent="0.2">
      <c r="B1428" s="294">
        <v>21</v>
      </c>
      <c r="C1428" s="294"/>
      <c r="D1428" s="294"/>
      <c r="E1428" s="294"/>
      <c r="F1428" s="294"/>
      <c r="G1428" s="295" t="s">
        <v>3</v>
      </c>
      <c r="H1428" s="448">
        <f>SUM(H1429,H1430)</f>
        <v>3843068693</v>
      </c>
      <c r="I1428" s="448">
        <f>SUM(I1429,I1430)</f>
        <v>3843068693</v>
      </c>
      <c r="J1428" s="448"/>
      <c r="K1428" s="448">
        <f>SUM(K1430)</f>
        <v>0</v>
      </c>
      <c r="L1428" s="448">
        <f>SUM(L1430)</f>
        <v>0</v>
      </c>
    </row>
    <row r="1429" spans="2:12" ht="14.25" x14ac:dyDescent="0.2">
      <c r="B1429" s="544">
        <v>21010101</v>
      </c>
      <c r="C1429" s="544"/>
      <c r="D1429" s="544"/>
      <c r="E1429" s="544"/>
      <c r="F1429" s="544"/>
      <c r="G1429" s="213" t="s">
        <v>60</v>
      </c>
      <c r="H1429" s="448">
        <v>831382980</v>
      </c>
      <c r="I1429" s="448">
        <v>831382980</v>
      </c>
      <c r="J1429" s="448"/>
      <c r="K1429" s="448"/>
      <c r="L1429" s="448">
        <f>'[2]PERSONNEL CALCULATION'!N1494</f>
        <v>0</v>
      </c>
    </row>
    <row r="1430" spans="2:12" ht="25.5" customHeight="1" x14ac:dyDescent="0.2">
      <c r="B1430" s="294">
        <v>2102</v>
      </c>
      <c r="C1430" s="294"/>
      <c r="D1430" s="294"/>
      <c r="E1430" s="294"/>
      <c r="F1430" s="294"/>
      <c r="G1430" s="295" t="s">
        <v>564</v>
      </c>
      <c r="H1430" s="448">
        <f t="shared" ref="H1430:L1430" si="197">SUM(H1431)</f>
        <v>3011685713</v>
      </c>
      <c r="I1430" s="448">
        <f t="shared" si="197"/>
        <v>3011685713</v>
      </c>
      <c r="J1430" s="448"/>
      <c r="K1430" s="217">
        <f t="shared" si="197"/>
        <v>0</v>
      </c>
      <c r="L1430" s="217">
        <f t="shared" si="197"/>
        <v>0</v>
      </c>
    </row>
    <row r="1431" spans="2:12" ht="14.25" x14ac:dyDescent="0.2">
      <c r="B1431" s="294">
        <v>210201</v>
      </c>
      <c r="C1431" s="294"/>
      <c r="D1431" s="294"/>
      <c r="E1431" s="294"/>
      <c r="F1431" s="294"/>
      <c r="G1431" s="295" t="s">
        <v>64</v>
      </c>
      <c r="H1431" s="448">
        <f>SUM(H1432:H1433)</f>
        <v>3011685713</v>
      </c>
      <c r="I1431" s="448">
        <f t="shared" ref="I1431:L1431" si="198">SUM(I1432:I1433)</f>
        <v>3011685713</v>
      </c>
      <c r="J1431" s="448"/>
      <c r="K1431" s="217">
        <f t="shared" si="198"/>
        <v>0</v>
      </c>
      <c r="L1431" s="217">
        <f t="shared" si="198"/>
        <v>0</v>
      </c>
    </row>
    <row r="1432" spans="2:12" ht="14.25" x14ac:dyDescent="0.2">
      <c r="B1432" s="544">
        <v>21020101</v>
      </c>
      <c r="C1432" s="544"/>
      <c r="D1432" s="544"/>
      <c r="E1432" s="544"/>
      <c r="F1432" s="544"/>
      <c r="G1432" s="213" t="s">
        <v>65</v>
      </c>
      <c r="H1432" s="448">
        <v>2995351352</v>
      </c>
      <c r="I1432" s="448">
        <v>2995351352</v>
      </c>
      <c r="J1432" s="448"/>
      <c r="K1432" s="217">
        <f>'[2]PERSONNEL CALCULATION'!O1494</f>
        <v>0</v>
      </c>
      <c r="L1432" s="217">
        <f>'[2]PERSONNEL CALCULATION'!P1494</f>
        <v>0</v>
      </c>
    </row>
    <row r="1433" spans="2:12" ht="14.25" x14ac:dyDescent="0.2">
      <c r="B1433" s="544">
        <v>21020102</v>
      </c>
      <c r="C1433" s="544"/>
      <c r="D1433" s="544"/>
      <c r="E1433" s="544"/>
      <c r="F1433" s="544"/>
      <c r="G1433" s="213" t="s">
        <v>454</v>
      </c>
      <c r="H1433" s="448">
        <v>16334361</v>
      </c>
      <c r="I1433" s="448">
        <v>16334361</v>
      </c>
      <c r="J1433" s="448"/>
      <c r="K1433" s="217">
        <f>'[2]PERSONNEL CALCULATION'!N1494</f>
        <v>0</v>
      </c>
      <c r="L1433" s="217">
        <f>'[2]PERSONNEL CALCULATION'!O1494</f>
        <v>0</v>
      </c>
    </row>
    <row r="1434" spans="2:12" ht="14.25" x14ac:dyDescent="0.2">
      <c r="B1434" s="294">
        <v>2202</v>
      </c>
      <c r="C1434" s="294"/>
      <c r="D1434" s="294"/>
      <c r="E1434" s="294"/>
      <c r="F1434" s="294"/>
      <c r="G1434" s="295" t="s">
        <v>4</v>
      </c>
      <c r="H1434" s="448">
        <f>SUM(H1435,H1438,H1442,H1451,H1460,H1462,H1464,H1468,H1473,H1474)</f>
        <v>380000000</v>
      </c>
      <c r="I1434" s="448">
        <f>SUM(I1435,I1438,I1442,I1451,I1460,I1462,I1464,I1468,I1473,I1474)</f>
        <v>302529879.30000001</v>
      </c>
      <c r="J1434" s="448"/>
      <c r="K1434" s="448">
        <f>SUM(K1435,K1438,K1442,K1451,K1460,K1462,K1464,K1468,K1473,K1474,K1486)</f>
        <v>243000000</v>
      </c>
      <c r="L1434" s="448">
        <f>SUM(L1435,L1438,L1442,L1451,L1460,L1462,L1464,L1468,L1473,L1474,L1486)</f>
        <v>294110000</v>
      </c>
    </row>
    <row r="1435" spans="2:12" ht="14.25" x14ac:dyDescent="0.2">
      <c r="B1435" s="294">
        <v>220201</v>
      </c>
      <c r="C1435" s="294"/>
      <c r="D1435" s="294"/>
      <c r="E1435" s="294"/>
      <c r="F1435" s="294"/>
      <c r="G1435" s="295" t="s">
        <v>561</v>
      </c>
      <c r="H1435" s="448">
        <f t="shared" ref="H1435:L1435" si="199">SUM(H1436:H1437)</f>
        <v>38000000</v>
      </c>
      <c r="I1435" s="448">
        <f t="shared" si="199"/>
        <v>1000000</v>
      </c>
      <c r="J1435" s="448"/>
      <c r="K1435" s="448">
        <f t="shared" si="199"/>
        <v>4000000</v>
      </c>
      <c r="L1435" s="448">
        <f t="shared" si="199"/>
        <v>4100000</v>
      </c>
    </row>
    <row r="1436" spans="2:12" ht="14.25" x14ac:dyDescent="0.2">
      <c r="B1436" s="544">
        <v>22020101</v>
      </c>
      <c r="C1436" s="544"/>
      <c r="D1436" s="544"/>
      <c r="E1436" s="544"/>
      <c r="F1436" s="544"/>
      <c r="G1436" s="213" t="s">
        <v>77</v>
      </c>
      <c r="H1436" s="448">
        <v>23500000</v>
      </c>
      <c r="I1436" s="448">
        <v>500000</v>
      </c>
      <c r="J1436" s="448"/>
      <c r="K1436" s="448">
        <v>1500000</v>
      </c>
      <c r="L1436" s="448"/>
    </row>
    <row r="1437" spans="2:12" ht="14.25" x14ac:dyDescent="0.2">
      <c r="B1437" s="544">
        <v>22020102</v>
      </c>
      <c r="C1437" s="544">
        <v>70760</v>
      </c>
      <c r="D1437" s="544"/>
      <c r="E1437" s="430" t="s">
        <v>502</v>
      </c>
      <c r="F1437" s="544">
        <v>50610801</v>
      </c>
      <c r="G1437" s="213" t="s">
        <v>78</v>
      </c>
      <c r="H1437" s="448">
        <v>14500000</v>
      </c>
      <c r="I1437" s="448">
        <v>500000</v>
      </c>
      <c r="J1437" s="448"/>
      <c r="K1437" s="448">
        <v>2500000</v>
      </c>
      <c r="L1437" s="448">
        <v>4100000</v>
      </c>
    </row>
    <row r="1438" spans="2:12" ht="25.5" customHeight="1" x14ac:dyDescent="0.2">
      <c r="B1438" s="294">
        <v>220202</v>
      </c>
      <c r="C1438" s="294"/>
      <c r="D1438" s="294"/>
      <c r="E1438" s="294"/>
      <c r="F1438" s="294"/>
      <c r="G1438" s="295" t="s">
        <v>568</v>
      </c>
      <c r="H1438" s="448">
        <f t="shared" ref="H1438:L1438" si="200">SUM(H1439:H1441)</f>
        <v>1000000</v>
      </c>
      <c r="I1438" s="448">
        <f t="shared" si="200"/>
        <v>1000000</v>
      </c>
      <c r="J1438" s="448"/>
      <c r="K1438" s="448">
        <f t="shared" si="200"/>
        <v>1000000</v>
      </c>
      <c r="L1438" s="448">
        <f t="shared" si="200"/>
        <v>110000</v>
      </c>
    </row>
    <row r="1439" spans="2:12" ht="14.25" x14ac:dyDescent="0.2">
      <c r="B1439" s="544">
        <v>22020203</v>
      </c>
      <c r="C1439" s="544"/>
      <c r="D1439" s="544"/>
      <c r="E1439" s="544"/>
      <c r="F1439" s="544"/>
      <c r="G1439" s="213" t="s">
        <v>84</v>
      </c>
      <c r="H1439" s="448">
        <v>500000</v>
      </c>
      <c r="I1439" s="448">
        <v>500000</v>
      </c>
      <c r="J1439" s="448"/>
      <c r="K1439" s="448"/>
      <c r="L1439" s="448"/>
    </row>
    <row r="1440" spans="2:12" ht="25.5" x14ac:dyDescent="0.2">
      <c r="B1440" s="544">
        <v>22020204</v>
      </c>
      <c r="C1440" s="544">
        <v>70760</v>
      </c>
      <c r="D1440" s="544"/>
      <c r="E1440" s="430" t="s">
        <v>502</v>
      </c>
      <c r="F1440" s="544">
        <v>50610801</v>
      </c>
      <c r="G1440" s="213" t="s">
        <v>85</v>
      </c>
      <c r="H1440" s="448">
        <v>300000</v>
      </c>
      <c r="I1440" s="448">
        <v>300000</v>
      </c>
      <c r="J1440" s="448"/>
      <c r="K1440" s="448">
        <v>500000</v>
      </c>
      <c r="L1440" s="448">
        <v>110000</v>
      </c>
    </row>
    <row r="1441" spans="2:12" ht="14.25" x14ac:dyDescent="0.2">
      <c r="B1441" s="544">
        <v>22020206</v>
      </c>
      <c r="C1441" s="544">
        <v>70760</v>
      </c>
      <c r="D1441" s="544"/>
      <c r="E1441" s="430" t="s">
        <v>502</v>
      </c>
      <c r="F1441" s="544">
        <v>5060801</v>
      </c>
      <c r="G1441" s="213" t="s">
        <v>579</v>
      </c>
      <c r="H1441" s="448">
        <v>200000</v>
      </c>
      <c r="I1441" s="448">
        <v>200000</v>
      </c>
      <c r="J1441" s="448"/>
      <c r="K1441" s="448">
        <v>500000</v>
      </c>
      <c r="L1441" s="448"/>
    </row>
    <row r="1442" spans="2:12" ht="14.25" x14ac:dyDescent="0.2">
      <c r="B1442" s="294">
        <v>220203</v>
      </c>
      <c r="C1442" s="294"/>
      <c r="D1442" s="294"/>
      <c r="E1442" s="294"/>
      <c r="F1442" s="294"/>
      <c r="G1442" s="295" t="s">
        <v>563</v>
      </c>
      <c r="H1442" s="448">
        <f t="shared" ref="H1442:L1442" si="201">SUM(H1443:H1450)</f>
        <v>52600000</v>
      </c>
      <c r="I1442" s="448">
        <f t="shared" si="201"/>
        <v>41600000</v>
      </c>
      <c r="J1442" s="448"/>
      <c r="K1442" s="448">
        <f t="shared" si="201"/>
        <v>38600000</v>
      </c>
      <c r="L1442" s="448">
        <f t="shared" si="201"/>
        <v>42650000</v>
      </c>
    </row>
    <row r="1443" spans="2:12" ht="25.5" x14ac:dyDescent="0.2">
      <c r="B1443" s="544">
        <v>22020301</v>
      </c>
      <c r="C1443" s="544">
        <v>70760</v>
      </c>
      <c r="D1443" s="544"/>
      <c r="E1443" s="430" t="s">
        <v>502</v>
      </c>
      <c r="F1443" s="544"/>
      <c r="G1443" s="213" t="s">
        <v>90</v>
      </c>
      <c r="H1443" s="448">
        <v>2000000</v>
      </c>
      <c r="I1443" s="448">
        <v>2000000</v>
      </c>
      <c r="J1443" s="448"/>
      <c r="K1443" s="448">
        <v>2000000</v>
      </c>
      <c r="L1443" s="448">
        <v>1650000</v>
      </c>
    </row>
    <row r="1444" spans="2:12" ht="14.25" x14ac:dyDescent="0.2">
      <c r="B1444" s="544">
        <v>22020302</v>
      </c>
      <c r="C1444" s="544">
        <v>70760</v>
      </c>
      <c r="D1444" s="544"/>
      <c r="E1444" s="430" t="s">
        <v>502</v>
      </c>
      <c r="F1444" s="544"/>
      <c r="G1444" s="213" t="s">
        <v>91</v>
      </c>
      <c r="H1444" s="448">
        <v>250000</v>
      </c>
      <c r="I1444" s="448">
        <v>250000</v>
      </c>
      <c r="J1444" s="448"/>
      <c r="K1444" s="448">
        <v>250000</v>
      </c>
      <c r="L1444" s="448"/>
    </row>
    <row r="1445" spans="2:12" ht="14.25" x14ac:dyDescent="0.2">
      <c r="B1445" s="544">
        <v>22020303</v>
      </c>
      <c r="C1445" s="544">
        <v>70760</v>
      </c>
      <c r="D1445" s="544"/>
      <c r="E1445" s="430" t="s">
        <v>502</v>
      </c>
      <c r="F1445" s="544">
        <v>5060801</v>
      </c>
      <c r="G1445" s="213" t="s">
        <v>92</v>
      </c>
      <c r="H1445" s="448">
        <v>100000</v>
      </c>
      <c r="I1445" s="448">
        <v>100000</v>
      </c>
      <c r="J1445" s="448"/>
      <c r="K1445" s="448">
        <v>100000</v>
      </c>
      <c r="L1445" s="448"/>
    </row>
    <row r="1446" spans="2:12" ht="14.25" x14ac:dyDescent="0.2">
      <c r="B1446" s="544">
        <v>22020304</v>
      </c>
      <c r="C1446" s="544">
        <v>70760</v>
      </c>
      <c r="D1446" s="544"/>
      <c r="E1446" s="430" t="s">
        <v>502</v>
      </c>
      <c r="F1446" s="544">
        <v>5060801</v>
      </c>
      <c r="G1446" s="213" t="s">
        <v>93</v>
      </c>
      <c r="H1446" s="448">
        <v>250000</v>
      </c>
      <c r="I1446" s="448">
        <v>250000</v>
      </c>
      <c r="J1446" s="448"/>
      <c r="K1446" s="448">
        <v>250000</v>
      </c>
      <c r="L1446" s="448"/>
    </row>
    <row r="1447" spans="2:12" ht="14.25" x14ac:dyDescent="0.2">
      <c r="B1447" s="544">
        <v>22020305</v>
      </c>
      <c r="C1447" s="544"/>
      <c r="D1447" s="544"/>
      <c r="E1447" s="544"/>
      <c r="F1447" s="544"/>
      <c r="G1447" s="213" t="s">
        <v>94</v>
      </c>
      <c r="H1447" s="448">
        <v>12000000</v>
      </c>
      <c r="I1447" s="448">
        <v>1000000</v>
      </c>
      <c r="J1447" s="448"/>
      <c r="K1447" s="448">
        <v>0</v>
      </c>
      <c r="L1447" s="448">
        <v>0</v>
      </c>
    </row>
    <row r="1448" spans="2:12" ht="18.75" customHeight="1" x14ac:dyDescent="0.2">
      <c r="B1448" s="544">
        <v>22020307</v>
      </c>
      <c r="C1448" s="544">
        <v>70760</v>
      </c>
      <c r="D1448" s="544"/>
      <c r="E1448" s="430" t="s">
        <v>502</v>
      </c>
      <c r="F1448" s="544">
        <v>5060801</v>
      </c>
      <c r="G1448" s="213" t="s">
        <v>96</v>
      </c>
      <c r="H1448" s="448">
        <v>35000000</v>
      </c>
      <c r="I1448" s="448">
        <v>35000000</v>
      </c>
      <c r="J1448" s="448"/>
      <c r="K1448" s="448">
        <v>35000000</v>
      </c>
      <c r="L1448" s="448">
        <v>41000000</v>
      </c>
    </row>
    <row r="1449" spans="2:12" ht="14.25" x14ac:dyDescent="0.2">
      <c r="B1449" s="544">
        <v>22020309</v>
      </c>
      <c r="C1449" s="544"/>
      <c r="D1449" s="544"/>
      <c r="E1449" s="544"/>
      <c r="F1449" s="544"/>
      <c r="G1449" s="213" t="s">
        <v>98</v>
      </c>
      <c r="H1449" s="448">
        <v>2000000</v>
      </c>
      <c r="I1449" s="448">
        <v>2000000</v>
      </c>
      <c r="J1449" s="448"/>
      <c r="K1449" s="448"/>
      <c r="L1449" s="448"/>
    </row>
    <row r="1450" spans="2:12" ht="14.25" x14ac:dyDescent="0.2">
      <c r="B1450" s="544">
        <v>22020310</v>
      </c>
      <c r="C1450" s="544">
        <v>70760</v>
      </c>
      <c r="D1450" s="544"/>
      <c r="E1450" s="430" t="s">
        <v>502</v>
      </c>
      <c r="F1450" s="544">
        <v>5060801</v>
      </c>
      <c r="G1450" s="213" t="s">
        <v>99</v>
      </c>
      <c r="H1450" s="448">
        <v>1000000</v>
      </c>
      <c r="I1450" s="448">
        <v>1000000</v>
      </c>
      <c r="J1450" s="448"/>
      <c r="K1450" s="448">
        <v>1000000</v>
      </c>
      <c r="L1450" s="448"/>
    </row>
    <row r="1451" spans="2:12" ht="24" customHeight="1" x14ac:dyDescent="0.2">
      <c r="B1451" s="294">
        <v>220204</v>
      </c>
      <c r="C1451" s="294"/>
      <c r="D1451" s="294"/>
      <c r="E1451" s="294"/>
      <c r="F1451" s="294"/>
      <c r="G1451" s="295" t="s">
        <v>549</v>
      </c>
      <c r="H1451" s="448">
        <f t="shared" ref="H1451:L1451" si="202">SUM(H1452:H1459)</f>
        <v>25550000</v>
      </c>
      <c r="I1451" s="448">
        <f t="shared" si="202"/>
        <v>25550000</v>
      </c>
      <c r="J1451" s="448"/>
      <c r="K1451" s="448">
        <f t="shared" si="202"/>
        <v>33000000</v>
      </c>
      <c r="L1451" s="448">
        <f t="shared" si="202"/>
        <v>800000</v>
      </c>
    </row>
    <row r="1452" spans="2:12" ht="25.5" x14ac:dyDescent="0.2">
      <c r="B1452" s="544">
        <v>22020401</v>
      </c>
      <c r="C1452" s="544">
        <v>70760</v>
      </c>
      <c r="D1452" s="544"/>
      <c r="E1452" s="430" t="s">
        <v>502</v>
      </c>
      <c r="F1452" s="544">
        <v>5060801</v>
      </c>
      <c r="G1452" s="213" t="s">
        <v>102</v>
      </c>
      <c r="H1452" s="448">
        <v>4000000</v>
      </c>
      <c r="I1452" s="448">
        <v>4000000</v>
      </c>
      <c r="J1452" s="448"/>
      <c r="K1452" s="448">
        <v>5000000</v>
      </c>
      <c r="L1452" s="448">
        <v>800000</v>
      </c>
    </row>
    <row r="1453" spans="2:12" ht="14.25" x14ac:dyDescent="0.2">
      <c r="B1453" s="544">
        <v>22020402</v>
      </c>
      <c r="C1453" s="544">
        <v>70760</v>
      </c>
      <c r="D1453" s="544"/>
      <c r="E1453" s="430" t="s">
        <v>502</v>
      </c>
      <c r="F1453" s="544">
        <v>5060801</v>
      </c>
      <c r="G1453" s="213" t="s">
        <v>103</v>
      </c>
      <c r="H1453" s="448">
        <v>2000000</v>
      </c>
      <c r="I1453" s="448">
        <v>2000000</v>
      </c>
      <c r="J1453" s="448"/>
      <c r="K1453" s="448">
        <v>1500000</v>
      </c>
      <c r="L1453" s="448"/>
    </row>
    <row r="1454" spans="2:12" ht="25.5" x14ac:dyDescent="0.2">
      <c r="B1454" s="544">
        <v>22020403</v>
      </c>
      <c r="C1454" s="544"/>
      <c r="D1454" s="544"/>
      <c r="E1454" s="544"/>
      <c r="F1454" s="544"/>
      <c r="G1454" s="213" t="s">
        <v>104</v>
      </c>
      <c r="H1454" s="448">
        <v>3000000</v>
      </c>
      <c r="I1454" s="448">
        <v>3000000</v>
      </c>
      <c r="J1454" s="448"/>
      <c r="K1454" s="448"/>
      <c r="L1454" s="448"/>
    </row>
    <row r="1455" spans="2:12" ht="25.5" x14ac:dyDescent="0.2">
      <c r="B1455" s="544">
        <v>22020404</v>
      </c>
      <c r="C1455" s="544">
        <v>70760</v>
      </c>
      <c r="D1455" s="544"/>
      <c r="E1455" s="430" t="s">
        <v>502</v>
      </c>
      <c r="F1455" s="544">
        <v>5060801</v>
      </c>
      <c r="G1455" s="213" t="s">
        <v>105</v>
      </c>
      <c r="H1455" s="448">
        <v>1500000</v>
      </c>
      <c r="I1455" s="448">
        <v>1500000</v>
      </c>
      <c r="J1455" s="448"/>
      <c r="K1455" s="448">
        <v>1500000</v>
      </c>
      <c r="L1455" s="448"/>
    </row>
    <row r="1456" spans="2:12" ht="14.25" x14ac:dyDescent="0.2">
      <c r="B1456" s="544">
        <v>22020405</v>
      </c>
      <c r="C1456" s="544"/>
      <c r="D1456" s="544"/>
      <c r="E1456" s="430" t="s">
        <v>502</v>
      </c>
      <c r="F1456" s="544">
        <v>5060801</v>
      </c>
      <c r="G1456" s="213" t="s">
        <v>106</v>
      </c>
      <c r="H1456" s="448">
        <v>10000000</v>
      </c>
      <c r="I1456" s="448">
        <v>10000000</v>
      </c>
      <c r="J1456" s="448"/>
      <c r="K1456" s="448">
        <v>15000000</v>
      </c>
      <c r="L1456" s="448"/>
    </row>
    <row r="1457" spans="2:12" ht="28.5" customHeight="1" x14ac:dyDescent="0.2">
      <c r="B1457" s="544">
        <v>22020406</v>
      </c>
      <c r="C1457" s="544">
        <v>70760</v>
      </c>
      <c r="D1457" s="544"/>
      <c r="E1457" s="430" t="s">
        <v>502</v>
      </c>
      <c r="F1457" s="544">
        <v>5060801</v>
      </c>
      <c r="G1457" s="213" t="s">
        <v>107</v>
      </c>
      <c r="H1457" s="448">
        <v>3000000</v>
      </c>
      <c r="I1457" s="448">
        <v>3000000</v>
      </c>
      <c r="J1457" s="448"/>
      <c r="K1457" s="448">
        <v>5000000</v>
      </c>
      <c r="L1457" s="448"/>
    </row>
    <row r="1458" spans="2:12" ht="35.25" customHeight="1" x14ac:dyDescent="0.2">
      <c r="B1458" s="544">
        <v>22020408</v>
      </c>
      <c r="C1458" s="544">
        <v>70760</v>
      </c>
      <c r="D1458" s="544"/>
      <c r="E1458" s="430" t="s">
        <v>502</v>
      </c>
      <c r="F1458" s="544">
        <v>5060801</v>
      </c>
      <c r="G1458" s="213" t="s">
        <v>108</v>
      </c>
      <c r="H1458" s="448">
        <v>2000000</v>
      </c>
      <c r="I1458" s="448">
        <v>2000000</v>
      </c>
      <c r="J1458" s="448"/>
      <c r="K1458" s="448">
        <v>5000000</v>
      </c>
      <c r="L1458" s="448"/>
    </row>
    <row r="1459" spans="2:12" ht="15.75" customHeight="1" x14ac:dyDescent="0.2">
      <c r="B1459" s="544">
        <v>22020411</v>
      </c>
      <c r="C1459" s="544"/>
      <c r="D1459" s="544"/>
      <c r="E1459" s="544"/>
      <c r="F1459" s="544"/>
      <c r="G1459" s="213" t="s">
        <v>110</v>
      </c>
      <c r="H1459" s="443">
        <v>50000</v>
      </c>
      <c r="I1459" s="443">
        <v>50000</v>
      </c>
      <c r="J1459" s="443"/>
      <c r="K1459" s="443">
        <v>0</v>
      </c>
      <c r="L1459" s="443">
        <v>0</v>
      </c>
    </row>
    <row r="1460" spans="2:12" ht="25.5" customHeight="1" x14ac:dyDescent="0.2">
      <c r="B1460" s="294">
        <v>220205</v>
      </c>
      <c r="C1460" s="294"/>
      <c r="D1460" s="294"/>
      <c r="E1460" s="294"/>
      <c r="F1460" s="294"/>
      <c r="G1460" s="295" t="s">
        <v>562</v>
      </c>
      <c r="H1460" s="443">
        <f t="shared" ref="H1460:L1460" si="203">SUM(H1461:H1461)</f>
        <v>40000000</v>
      </c>
      <c r="I1460" s="443">
        <f t="shared" si="203"/>
        <v>80000000</v>
      </c>
      <c r="J1460" s="443"/>
      <c r="K1460" s="443">
        <f t="shared" si="203"/>
        <v>10000000</v>
      </c>
      <c r="L1460" s="443">
        <f t="shared" si="203"/>
        <v>0</v>
      </c>
    </row>
    <row r="1461" spans="2:12" ht="14.25" x14ac:dyDescent="0.2">
      <c r="B1461" s="544">
        <v>22020501</v>
      </c>
      <c r="C1461" s="544">
        <v>70760</v>
      </c>
      <c r="D1461" s="544"/>
      <c r="E1461" s="430" t="s">
        <v>502</v>
      </c>
      <c r="F1461" s="544">
        <v>5060801</v>
      </c>
      <c r="G1461" s="213" t="s">
        <v>114</v>
      </c>
      <c r="H1461" s="443">
        <v>40000000</v>
      </c>
      <c r="I1461" s="443">
        <v>80000000</v>
      </c>
      <c r="J1461" s="443"/>
      <c r="K1461" s="443">
        <v>10000000</v>
      </c>
      <c r="L1461" s="443"/>
    </row>
    <row r="1462" spans="2:12" ht="17.25" customHeight="1" x14ac:dyDescent="0.2">
      <c r="B1462" s="294">
        <v>220206</v>
      </c>
      <c r="C1462" s="294"/>
      <c r="D1462" s="294"/>
      <c r="E1462" s="294"/>
      <c r="F1462" s="294"/>
      <c r="G1462" s="295" t="s">
        <v>547</v>
      </c>
      <c r="H1462" s="443">
        <f t="shared" ref="H1462:L1462" si="204">SUM(H1463:H1463)</f>
        <v>50000</v>
      </c>
      <c r="I1462" s="443">
        <f t="shared" si="204"/>
        <v>50000</v>
      </c>
      <c r="J1462" s="443"/>
      <c r="K1462" s="443">
        <f t="shared" si="204"/>
        <v>0</v>
      </c>
      <c r="L1462" s="443">
        <f t="shared" si="204"/>
        <v>0</v>
      </c>
    </row>
    <row r="1463" spans="2:12" ht="14.25" x14ac:dyDescent="0.2">
      <c r="B1463" s="544">
        <v>22020605</v>
      </c>
      <c r="C1463" s="544"/>
      <c r="D1463" s="544"/>
      <c r="E1463" s="544"/>
      <c r="F1463" s="544"/>
      <c r="G1463" s="213" t="s">
        <v>121</v>
      </c>
      <c r="H1463" s="443">
        <v>50000</v>
      </c>
      <c r="I1463" s="443">
        <v>50000</v>
      </c>
      <c r="J1463" s="443"/>
      <c r="K1463" s="443"/>
      <c r="L1463" s="443"/>
    </row>
    <row r="1464" spans="2:12" ht="25.5" x14ac:dyDescent="0.2">
      <c r="B1464" s="294">
        <v>220207</v>
      </c>
      <c r="C1464" s="294"/>
      <c r="D1464" s="294"/>
      <c r="E1464" s="294"/>
      <c r="F1464" s="294"/>
      <c r="G1464" s="295" t="s">
        <v>573</v>
      </c>
      <c r="H1464" s="443">
        <f t="shared" ref="H1464:L1464" si="205">SUM(H1465:H1467)</f>
        <v>7000000</v>
      </c>
      <c r="I1464" s="443">
        <f t="shared" si="205"/>
        <v>7000000</v>
      </c>
      <c r="J1464" s="443"/>
      <c r="K1464" s="443">
        <f t="shared" si="205"/>
        <v>3000000</v>
      </c>
      <c r="L1464" s="443">
        <f t="shared" si="205"/>
        <v>0</v>
      </c>
    </row>
    <row r="1465" spans="2:12" ht="18" customHeight="1" x14ac:dyDescent="0.2">
      <c r="B1465" s="544">
        <v>22020703</v>
      </c>
      <c r="C1465" s="544">
        <v>70760</v>
      </c>
      <c r="D1465" s="544"/>
      <c r="E1465" s="430" t="s">
        <v>502</v>
      </c>
      <c r="F1465" s="544">
        <v>5060801</v>
      </c>
      <c r="G1465" s="213" t="s">
        <v>125</v>
      </c>
      <c r="H1465" s="448">
        <v>1000000</v>
      </c>
      <c r="I1465" s="448">
        <v>1000000</v>
      </c>
      <c r="J1465" s="448"/>
      <c r="K1465" s="448"/>
      <c r="L1465" s="448"/>
    </row>
    <row r="1466" spans="2:12" ht="20.25" customHeight="1" x14ac:dyDescent="0.2">
      <c r="B1466" s="544">
        <v>22020705</v>
      </c>
      <c r="C1466" s="544">
        <v>70760</v>
      </c>
      <c r="D1466" s="544"/>
      <c r="E1466" s="430" t="s">
        <v>502</v>
      </c>
      <c r="F1466" s="544">
        <v>5060801</v>
      </c>
      <c r="G1466" s="213" t="s">
        <v>126</v>
      </c>
      <c r="H1466" s="448">
        <v>1000000</v>
      </c>
      <c r="I1466" s="448">
        <v>1000000</v>
      </c>
      <c r="J1466" s="448"/>
      <c r="K1466" s="448"/>
      <c r="L1466" s="448"/>
    </row>
    <row r="1467" spans="2:12" ht="14.25" x14ac:dyDescent="0.2">
      <c r="B1467" s="544">
        <v>22020708</v>
      </c>
      <c r="C1467" s="544">
        <v>70760</v>
      </c>
      <c r="D1467" s="544"/>
      <c r="E1467" s="430" t="s">
        <v>502</v>
      </c>
      <c r="F1467" s="544">
        <v>5060801</v>
      </c>
      <c r="G1467" s="213" t="s">
        <v>128</v>
      </c>
      <c r="H1467" s="448">
        <v>5000000</v>
      </c>
      <c r="I1467" s="448">
        <v>5000000</v>
      </c>
      <c r="J1467" s="448"/>
      <c r="K1467" s="448">
        <v>3000000</v>
      </c>
      <c r="L1467" s="448"/>
    </row>
    <row r="1468" spans="2:12" ht="14.25" x14ac:dyDescent="0.2">
      <c r="B1468" s="294">
        <v>220208</v>
      </c>
      <c r="C1468" s="294"/>
      <c r="D1468" s="294"/>
      <c r="E1468" s="294"/>
      <c r="F1468" s="294"/>
      <c r="G1468" s="295" t="s">
        <v>548</v>
      </c>
      <c r="H1468" s="448">
        <f t="shared" ref="H1468:L1468" si="206">SUM(H1469:H1472)</f>
        <v>12400000</v>
      </c>
      <c r="I1468" s="448">
        <f t="shared" si="206"/>
        <v>12400000</v>
      </c>
      <c r="J1468" s="448"/>
      <c r="K1468" s="448">
        <f t="shared" si="206"/>
        <v>9400000</v>
      </c>
      <c r="L1468" s="448">
        <f t="shared" si="206"/>
        <v>0</v>
      </c>
    </row>
    <row r="1469" spans="2:12" ht="14.25" x14ac:dyDescent="0.2">
      <c r="B1469" s="544">
        <v>22020801</v>
      </c>
      <c r="C1469" s="544">
        <v>70760</v>
      </c>
      <c r="D1469" s="544"/>
      <c r="E1469" s="430" t="s">
        <v>502</v>
      </c>
      <c r="F1469" s="544">
        <v>5060801</v>
      </c>
      <c r="G1469" s="213" t="s">
        <v>130</v>
      </c>
      <c r="H1469" s="448">
        <v>3300000</v>
      </c>
      <c r="I1469" s="448">
        <v>3300000</v>
      </c>
      <c r="J1469" s="448"/>
      <c r="K1469" s="448">
        <v>1300000</v>
      </c>
      <c r="L1469" s="448"/>
    </row>
    <row r="1470" spans="2:12" ht="25.5" customHeight="1" x14ac:dyDescent="0.2">
      <c r="B1470" s="544">
        <v>22020802</v>
      </c>
      <c r="C1470" s="544">
        <v>70760</v>
      </c>
      <c r="D1470" s="544"/>
      <c r="E1470" s="430" t="s">
        <v>502</v>
      </c>
      <c r="F1470" s="544">
        <v>5060801</v>
      </c>
      <c r="G1470" s="213" t="s">
        <v>131</v>
      </c>
      <c r="H1470" s="448">
        <v>2700000</v>
      </c>
      <c r="I1470" s="448">
        <v>2700000</v>
      </c>
      <c r="J1470" s="448"/>
      <c r="K1470" s="448">
        <v>1700000</v>
      </c>
      <c r="L1470" s="448"/>
    </row>
    <row r="1471" spans="2:12" ht="14.25" x14ac:dyDescent="0.2">
      <c r="B1471" s="544">
        <v>22020803</v>
      </c>
      <c r="C1471" s="544">
        <v>70760</v>
      </c>
      <c r="D1471" s="544"/>
      <c r="E1471" s="430" t="s">
        <v>502</v>
      </c>
      <c r="F1471" s="544">
        <v>5060801</v>
      </c>
      <c r="G1471" s="213" t="s">
        <v>132</v>
      </c>
      <c r="H1471" s="448">
        <v>3900000</v>
      </c>
      <c r="I1471" s="448">
        <v>3900000</v>
      </c>
      <c r="J1471" s="448"/>
      <c r="K1471" s="448">
        <v>3900000</v>
      </c>
      <c r="L1471" s="448"/>
    </row>
    <row r="1472" spans="2:12" ht="14.25" x14ac:dyDescent="0.2">
      <c r="B1472" s="544">
        <v>22020805</v>
      </c>
      <c r="C1472" s="544">
        <v>70760</v>
      </c>
      <c r="D1472" s="544"/>
      <c r="E1472" s="430" t="s">
        <v>502</v>
      </c>
      <c r="F1472" s="544">
        <v>5060801</v>
      </c>
      <c r="G1472" s="213" t="s">
        <v>133</v>
      </c>
      <c r="H1472" s="448">
        <v>2500000</v>
      </c>
      <c r="I1472" s="448">
        <v>2500000</v>
      </c>
      <c r="J1472" s="448"/>
      <c r="K1472" s="448">
        <v>2500000</v>
      </c>
      <c r="L1472" s="448"/>
    </row>
    <row r="1473" spans="2:12" ht="14.25" x14ac:dyDescent="0.2">
      <c r="B1473" s="294">
        <v>220209</v>
      </c>
      <c r="C1473" s="294"/>
      <c r="D1473" s="294"/>
      <c r="E1473" s="294"/>
      <c r="F1473" s="294"/>
      <c r="G1473" s="295" t="s">
        <v>550</v>
      </c>
      <c r="H1473" s="448"/>
      <c r="I1473" s="448"/>
      <c r="J1473" s="448"/>
      <c r="K1473" s="448"/>
      <c r="L1473" s="448"/>
    </row>
    <row r="1474" spans="2:12" ht="14.25" x14ac:dyDescent="0.2">
      <c r="B1474" s="294">
        <v>220210</v>
      </c>
      <c r="C1474" s="294"/>
      <c r="D1474" s="294"/>
      <c r="E1474" s="294"/>
      <c r="F1474" s="294"/>
      <c r="G1474" s="295" t="s">
        <v>137</v>
      </c>
      <c r="H1474" s="448">
        <f>SUM(H1475:H1487)</f>
        <v>203400000</v>
      </c>
      <c r="I1474" s="448">
        <f>SUM(I1475:I1487)</f>
        <v>133929879.3</v>
      </c>
      <c r="J1474" s="448"/>
      <c r="K1474" s="448">
        <f>SUM(K1475:K1483)</f>
        <v>144000000</v>
      </c>
      <c r="L1474" s="448">
        <f>SUM(L1475:L1483)</f>
        <v>246450000</v>
      </c>
    </row>
    <row r="1475" spans="2:12" ht="14.25" x14ac:dyDescent="0.2">
      <c r="B1475" s="544">
        <v>22021001</v>
      </c>
      <c r="C1475" s="544">
        <v>70760</v>
      </c>
      <c r="D1475" s="544"/>
      <c r="E1475" s="430" t="s">
        <v>502</v>
      </c>
      <c r="F1475" s="544">
        <v>5060801</v>
      </c>
      <c r="G1475" s="213" t="s">
        <v>138</v>
      </c>
      <c r="H1475" s="448">
        <v>10000000</v>
      </c>
      <c r="I1475" s="448">
        <v>10000000</v>
      </c>
      <c r="J1475" s="448"/>
      <c r="K1475" s="448">
        <v>1000000</v>
      </c>
      <c r="L1475" s="448"/>
    </row>
    <row r="1476" spans="2:12" ht="14.25" x14ac:dyDescent="0.2">
      <c r="B1476" s="544">
        <v>22021002</v>
      </c>
      <c r="C1476" s="544">
        <v>70760</v>
      </c>
      <c r="D1476" s="544"/>
      <c r="E1476" s="430" t="s">
        <v>502</v>
      </c>
      <c r="F1476" s="544">
        <v>5060801</v>
      </c>
      <c r="G1476" s="213" t="s">
        <v>139</v>
      </c>
      <c r="H1476" s="448">
        <v>10000000</v>
      </c>
      <c r="I1476" s="448">
        <v>10000000</v>
      </c>
      <c r="J1476" s="448"/>
      <c r="K1476" s="448">
        <v>1000000</v>
      </c>
      <c r="L1476" s="448"/>
    </row>
    <row r="1477" spans="2:12" ht="25.5" customHeight="1" x14ac:dyDescent="0.2">
      <c r="B1477" s="544">
        <v>22021003</v>
      </c>
      <c r="C1477" s="544">
        <v>70760</v>
      </c>
      <c r="D1477" s="544"/>
      <c r="E1477" s="430" t="s">
        <v>502</v>
      </c>
      <c r="F1477" s="544">
        <v>5060801</v>
      </c>
      <c r="G1477" s="213" t="s">
        <v>140</v>
      </c>
      <c r="H1477" s="448">
        <v>1500000</v>
      </c>
      <c r="I1477" s="448">
        <v>1500000</v>
      </c>
      <c r="J1477" s="448"/>
      <c r="K1477" s="448">
        <v>1000000</v>
      </c>
      <c r="L1477" s="448"/>
    </row>
    <row r="1478" spans="2:12" ht="14.25" x14ac:dyDescent="0.2">
      <c r="B1478" s="544">
        <v>22021004</v>
      </c>
      <c r="C1478" s="544">
        <v>70760</v>
      </c>
      <c r="D1478" s="544"/>
      <c r="E1478" s="430" t="s">
        <v>502</v>
      </c>
      <c r="F1478" s="544">
        <v>5060801</v>
      </c>
      <c r="G1478" s="213" t="s">
        <v>141</v>
      </c>
      <c r="H1478" s="448">
        <v>70000000</v>
      </c>
      <c r="I1478" s="448">
        <v>20000000</v>
      </c>
      <c r="J1478" s="448"/>
      <c r="K1478" s="448">
        <v>19000000</v>
      </c>
      <c r="L1478" s="448">
        <v>29500000</v>
      </c>
    </row>
    <row r="1479" spans="2:12" ht="14.25" x14ac:dyDescent="0.2">
      <c r="B1479" s="544">
        <v>22021006</v>
      </c>
      <c r="C1479" s="544"/>
      <c r="D1479" s="544"/>
      <c r="E1479" s="544"/>
      <c r="F1479" s="544"/>
      <c r="G1479" s="213" t="s">
        <v>142</v>
      </c>
      <c r="H1479" s="448"/>
      <c r="I1479" s="448"/>
      <c r="J1479" s="448"/>
      <c r="K1479" s="448"/>
      <c r="L1479" s="448"/>
    </row>
    <row r="1480" spans="2:12" ht="31.5" customHeight="1" x14ac:dyDescent="0.2">
      <c r="B1480" s="544">
        <v>22021007</v>
      </c>
      <c r="C1480" s="544">
        <v>70760</v>
      </c>
      <c r="D1480" s="544"/>
      <c r="E1480" s="430" t="s">
        <v>502</v>
      </c>
      <c r="F1480" s="544">
        <v>5060801</v>
      </c>
      <c r="G1480" s="213" t="s">
        <v>143</v>
      </c>
      <c r="H1480" s="448">
        <v>1000000</v>
      </c>
      <c r="I1480" s="448">
        <v>1000000</v>
      </c>
      <c r="J1480" s="448"/>
      <c r="K1480" s="448">
        <v>1000000</v>
      </c>
      <c r="L1480" s="448"/>
    </row>
    <row r="1481" spans="2:12" ht="25.5" x14ac:dyDescent="0.2">
      <c r="B1481" s="544">
        <v>22021014</v>
      </c>
      <c r="C1481" s="544">
        <v>70760</v>
      </c>
      <c r="D1481" s="544"/>
      <c r="E1481" s="430" t="s">
        <v>502</v>
      </c>
      <c r="F1481" s="544">
        <v>5060801</v>
      </c>
      <c r="G1481" s="213" t="s">
        <v>570</v>
      </c>
      <c r="H1481" s="448">
        <v>900000</v>
      </c>
      <c r="I1481" s="448">
        <v>900000</v>
      </c>
      <c r="J1481" s="448"/>
      <c r="K1481" s="448">
        <v>1000000</v>
      </c>
      <c r="L1481" s="448"/>
    </row>
    <row r="1482" spans="2:12" ht="14.25" x14ac:dyDescent="0.2">
      <c r="B1482" s="544">
        <v>22021019</v>
      </c>
      <c r="C1482" s="544">
        <v>70760</v>
      </c>
      <c r="D1482" s="544"/>
      <c r="E1482" s="430" t="s">
        <v>502</v>
      </c>
      <c r="F1482" s="544">
        <v>5060801</v>
      </c>
      <c r="G1482" s="213" t="s">
        <v>147</v>
      </c>
      <c r="H1482" s="448">
        <v>60000000</v>
      </c>
      <c r="I1482" s="448">
        <v>25000000</v>
      </c>
      <c r="J1482" s="448"/>
      <c r="K1482" s="448">
        <v>100000000</v>
      </c>
      <c r="L1482" s="448">
        <v>209450000</v>
      </c>
    </row>
    <row r="1483" spans="2:12" ht="14.25" x14ac:dyDescent="0.2">
      <c r="B1483" s="544">
        <v>22021021</v>
      </c>
      <c r="C1483" s="544">
        <v>70760</v>
      </c>
      <c r="D1483" s="544"/>
      <c r="E1483" s="430" t="s">
        <v>502</v>
      </c>
      <c r="F1483" s="544">
        <v>5060801</v>
      </c>
      <c r="G1483" s="213" t="s">
        <v>149</v>
      </c>
      <c r="H1483" s="448">
        <v>5000000</v>
      </c>
      <c r="I1483" s="448">
        <f>5000000+529879.3</f>
        <v>5529879.2999999998</v>
      </c>
      <c r="J1483" s="448"/>
      <c r="K1483" s="448">
        <v>20000000</v>
      </c>
      <c r="L1483" s="448">
        <v>7500000</v>
      </c>
    </row>
    <row r="1484" spans="2:12" ht="25.5" customHeight="1" x14ac:dyDescent="0.2">
      <c r="B1484" s="776">
        <v>22021039</v>
      </c>
      <c r="C1484" s="776"/>
      <c r="D1484" s="776"/>
      <c r="E1484" s="430" t="s">
        <v>502</v>
      </c>
      <c r="F1484" s="776">
        <v>5060801</v>
      </c>
      <c r="G1484" s="213" t="s">
        <v>1102</v>
      </c>
      <c r="H1484" s="448">
        <v>10000000</v>
      </c>
      <c r="I1484" s="448">
        <v>20000000</v>
      </c>
      <c r="J1484" s="448"/>
      <c r="K1484" s="448"/>
      <c r="L1484" s="448"/>
    </row>
    <row r="1485" spans="2:12" ht="25.5" customHeight="1" x14ac:dyDescent="0.2">
      <c r="B1485" s="544">
        <v>22021044</v>
      </c>
      <c r="C1485" s="544"/>
      <c r="D1485" s="544"/>
      <c r="E1485" s="430" t="s">
        <v>502</v>
      </c>
      <c r="F1485" s="544">
        <v>5060801</v>
      </c>
      <c r="G1485" s="213" t="s">
        <v>1056</v>
      </c>
      <c r="H1485" s="448">
        <v>5000000</v>
      </c>
      <c r="I1485" s="448">
        <v>20000000</v>
      </c>
      <c r="J1485" s="448"/>
      <c r="K1485" s="448"/>
      <c r="L1485" s="448"/>
    </row>
    <row r="1486" spans="2:12" ht="25.5" x14ac:dyDescent="0.2">
      <c r="B1486" s="544">
        <v>22021045</v>
      </c>
      <c r="C1486" s="544"/>
      <c r="D1486" s="544"/>
      <c r="E1486" s="430" t="s">
        <v>502</v>
      </c>
      <c r="F1486" s="544">
        <v>5060801</v>
      </c>
      <c r="G1486" s="213" t="s">
        <v>1057</v>
      </c>
      <c r="H1486" s="448">
        <v>25000000</v>
      </c>
      <c r="I1486" s="448">
        <v>10000000</v>
      </c>
      <c r="J1486" s="448"/>
      <c r="K1486" s="448"/>
      <c r="L1486" s="448"/>
    </row>
    <row r="1487" spans="2:12" ht="25.5" x14ac:dyDescent="0.2">
      <c r="B1487" s="544">
        <v>22021046</v>
      </c>
      <c r="C1487" s="544"/>
      <c r="D1487" s="544"/>
      <c r="E1487" s="430" t="s">
        <v>502</v>
      </c>
      <c r="F1487" s="544">
        <v>5060801</v>
      </c>
      <c r="G1487" s="213" t="s">
        <v>1058</v>
      </c>
      <c r="H1487" s="448">
        <v>5000000</v>
      </c>
      <c r="I1487" s="448">
        <v>10000000</v>
      </c>
      <c r="J1487" s="448"/>
      <c r="K1487" s="448"/>
      <c r="L1487" s="448"/>
    </row>
    <row r="1488" spans="2:12" ht="14.25" x14ac:dyDescent="0.2">
      <c r="B1488" s="294">
        <v>23</v>
      </c>
      <c r="C1488" s="294"/>
      <c r="D1488" s="294"/>
      <c r="E1488" s="294"/>
      <c r="F1488" s="294"/>
      <c r="G1488" s="295" t="s">
        <v>154</v>
      </c>
      <c r="H1488" s="448">
        <f>SUM(H1489,H1495,H1501,H1504)</f>
        <v>1502000000</v>
      </c>
      <c r="I1488" s="448">
        <f>SUM(I1489,I1495,I1501,I1504)</f>
        <v>2528663596.8400002</v>
      </c>
      <c r="J1488" s="448"/>
      <c r="K1488" s="448">
        <f>SUM(K1489,K1495,K1501,K1504)</f>
        <v>421625000</v>
      </c>
      <c r="L1488" s="448">
        <f>SUM(L1489,L1495,L1501,91)</f>
        <v>254500091</v>
      </c>
    </row>
    <row r="1489" spans="2:12" ht="14.25" x14ac:dyDescent="0.2">
      <c r="B1489" s="294">
        <v>2301</v>
      </c>
      <c r="C1489" s="294"/>
      <c r="D1489" s="294"/>
      <c r="E1489" s="294"/>
      <c r="F1489" s="294"/>
      <c r="G1489" s="295" t="s">
        <v>155</v>
      </c>
      <c r="H1489" s="448">
        <f>H1490</f>
        <v>291000000</v>
      </c>
      <c r="I1489" s="448">
        <f t="shared" ref="I1489:L1489" si="207">I1490</f>
        <v>1004892825</v>
      </c>
      <c r="J1489" s="448"/>
      <c r="K1489" s="448">
        <f t="shared" si="207"/>
        <v>26000000</v>
      </c>
      <c r="L1489" s="448">
        <f t="shared" si="207"/>
        <v>122000000</v>
      </c>
    </row>
    <row r="1490" spans="2:12" ht="14.25" x14ac:dyDescent="0.2">
      <c r="B1490" s="294">
        <v>230101</v>
      </c>
      <c r="C1490" s="294"/>
      <c r="D1490" s="294"/>
      <c r="E1490" s="294"/>
      <c r="F1490" s="294"/>
      <c r="G1490" s="295" t="s">
        <v>156</v>
      </c>
      <c r="H1490" s="448">
        <f t="shared" ref="H1490:L1490" si="208">SUM(H1491:H1494)</f>
        <v>291000000</v>
      </c>
      <c r="I1490" s="448">
        <f t="shared" si="208"/>
        <v>1004892825</v>
      </c>
      <c r="J1490" s="448"/>
      <c r="K1490" s="448">
        <f t="shared" si="208"/>
        <v>26000000</v>
      </c>
      <c r="L1490" s="448">
        <f t="shared" si="208"/>
        <v>122000000</v>
      </c>
    </row>
    <row r="1491" spans="2:12" ht="14.25" x14ac:dyDescent="0.2">
      <c r="B1491" s="544">
        <v>23010105</v>
      </c>
      <c r="C1491" s="544"/>
      <c r="D1491" s="430" t="s">
        <v>1059</v>
      </c>
      <c r="E1491" s="544"/>
      <c r="F1491" s="544"/>
      <c r="G1491" s="213" t="s">
        <v>157</v>
      </c>
      <c r="H1491" s="448">
        <v>25000000</v>
      </c>
      <c r="I1491" s="448">
        <v>25000000</v>
      </c>
      <c r="J1491" s="448"/>
      <c r="K1491" s="448"/>
      <c r="L1491" s="448"/>
    </row>
    <row r="1492" spans="2:12" ht="14.25" x14ac:dyDescent="0.2">
      <c r="B1492" s="544">
        <v>23010108</v>
      </c>
      <c r="C1492" s="544"/>
      <c r="D1492" s="430" t="s">
        <v>1059</v>
      </c>
      <c r="E1492" s="544"/>
      <c r="F1492" s="544"/>
      <c r="G1492" s="213" t="s">
        <v>159</v>
      </c>
      <c r="H1492" s="448">
        <v>15000000</v>
      </c>
      <c r="I1492" s="448"/>
      <c r="J1492" s="448"/>
      <c r="K1492" s="448"/>
      <c r="L1492" s="448"/>
    </row>
    <row r="1493" spans="2:12" ht="25.5" x14ac:dyDescent="0.2">
      <c r="B1493" s="544">
        <v>23010112</v>
      </c>
      <c r="C1493" s="544"/>
      <c r="D1493" s="430" t="s">
        <v>1059</v>
      </c>
      <c r="E1493" s="544"/>
      <c r="F1493" s="544"/>
      <c r="G1493" s="213" t="s">
        <v>161</v>
      </c>
      <c r="H1493" s="448">
        <v>80000000</v>
      </c>
      <c r="I1493" s="448">
        <v>270000000</v>
      </c>
      <c r="J1493" s="448"/>
      <c r="K1493" s="448"/>
      <c r="L1493" s="448"/>
    </row>
    <row r="1494" spans="2:12" ht="25.5" customHeight="1" x14ac:dyDescent="0.2">
      <c r="B1494" s="544">
        <v>23010122</v>
      </c>
      <c r="C1494" s="544">
        <v>70760</v>
      </c>
      <c r="D1494" s="430" t="s">
        <v>1059</v>
      </c>
      <c r="E1494" s="430" t="s">
        <v>502</v>
      </c>
      <c r="F1494" s="544">
        <v>50610801</v>
      </c>
      <c r="G1494" s="213" t="s">
        <v>170</v>
      </c>
      <c r="H1494" s="448">
        <v>171000000</v>
      </c>
      <c r="I1494" s="448">
        <f>609892825+100000000</f>
        <v>709892825</v>
      </c>
      <c r="J1494" s="448"/>
      <c r="K1494" s="448">
        <v>26000000</v>
      </c>
      <c r="L1494" s="448">
        <v>122000000</v>
      </c>
    </row>
    <row r="1495" spans="2:12" ht="38.25" customHeight="1" x14ac:dyDescent="0.2">
      <c r="B1495" s="294">
        <v>2302</v>
      </c>
      <c r="C1495" s="294"/>
      <c r="D1495" s="294"/>
      <c r="E1495" s="294"/>
      <c r="F1495" s="294"/>
      <c r="G1495" s="214" t="s">
        <v>178</v>
      </c>
      <c r="H1495" s="448">
        <f>H1496</f>
        <v>803368428</v>
      </c>
      <c r="I1495" s="448">
        <f t="shared" ref="I1495:L1495" si="209">I1496</f>
        <v>955000000</v>
      </c>
      <c r="J1495" s="448"/>
      <c r="K1495" s="448">
        <f t="shared" si="209"/>
        <v>55000000</v>
      </c>
      <c r="L1495" s="448">
        <f t="shared" si="209"/>
        <v>95000000</v>
      </c>
    </row>
    <row r="1496" spans="2:12" ht="38.25" customHeight="1" x14ac:dyDescent="0.2">
      <c r="B1496" s="294">
        <v>230201</v>
      </c>
      <c r="C1496" s="294"/>
      <c r="D1496" s="294"/>
      <c r="E1496" s="294"/>
      <c r="F1496" s="294"/>
      <c r="G1496" s="214" t="s">
        <v>179</v>
      </c>
      <c r="H1496" s="448">
        <f t="shared" ref="H1496:L1496" si="210">SUM(H1497:H1500)</f>
        <v>803368428</v>
      </c>
      <c r="I1496" s="448">
        <f t="shared" si="210"/>
        <v>955000000</v>
      </c>
      <c r="J1496" s="448"/>
      <c r="K1496" s="448">
        <f t="shared" si="210"/>
        <v>55000000</v>
      </c>
      <c r="L1496" s="448">
        <f t="shared" si="210"/>
        <v>95000000</v>
      </c>
    </row>
    <row r="1497" spans="2:12" ht="38.25" customHeight="1" x14ac:dyDescent="0.2">
      <c r="B1497" s="544">
        <v>23020101</v>
      </c>
      <c r="C1497" s="544"/>
      <c r="D1497" s="430" t="s">
        <v>513</v>
      </c>
      <c r="E1497" s="544"/>
      <c r="F1497" s="544"/>
      <c r="G1497" s="215" t="s">
        <v>180</v>
      </c>
      <c r="H1497" s="448">
        <v>169368428</v>
      </c>
      <c r="I1497" s="448">
        <v>265000000</v>
      </c>
      <c r="J1497" s="448"/>
      <c r="K1497" s="448"/>
      <c r="L1497" s="448"/>
    </row>
    <row r="1498" spans="2:12" ht="38.25" customHeight="1" x14ac:dyDescent="0.2">
      <c r="B1498" s="544">
        <v>23020102</v>
      </c>
      <c r="C1498" s="544"/>
      <c r="D1498" s="544"/>
      <c r="E1498" s="544"/>
      <c r="F1498" s="544"/>
      <c r="G1498" s="215" t="s">
        <v>181</v>
      </c>
      <c r="H1498" s="449">
        <v>60000000</v>
      </c>
      <c r="I1498" s="449"/>
      <c r="J1498" s="449"/>
      <c r="K1498" s="449"/>
      <c r="L1498" s="449"/>
    </row>
    <row r="1499" spans="2:12" ht="25.5" x14ac:dyDescent="0.2">
      <c r="B1499" s="544">
        <v>23020105</v>
      </c>
      <c r="C1499" s="544">
        <v>70760</v>
      </c>
      <c r="D1499" s="430" t="s">
        <v>1059</v>
      </c>
      <c r="E1499" s="430" t="s">
        <v>502</v>
      </c>
      <c r="F1499" s="544">
        <v>50610801</v>
      </c>
      <c r="G1499" s="215" t="s">
        <v>182</v>
      </c>
      <c r="H1499" s="449">
        <v>105000000</v>
      </c>
      <c r="I1499" s="449"/>
      <c r="J1499" s="449"/>
      <c r="K1499" s="449"/>
      <c r="L1499" s="449"/>
    </row>
    <row r="1500" spans="2:12" ht="38.25" customHeight="1" x14ac:dyDescent="0.2">
      <c r="B1500" s="544">
        <v>23020106</v>
      </c>
      <c r="C1500" s="544">
        <v>70760</v>
      </c>
      <c r="D1500" s="430" t="s">
        <v>1059</v>
      </c>
      <c r="E1500" s="430" t="s">
        <v>502</v>
      </c>
      <c r="F1500" s="544">
        <v>50610801</v>
      </c>
      <c r="G1500" s="215" t="s">
        <v>183</v>
      </c>
      <c r="H1500" s="449">
        <v>469000000</v>
      </c>
      <c r="I1500" s="449">
        <f>590000000+100000000</f>
        <v>690000000</v>
      </c>
      <c r="J1500" s="449"/>
      <c r="K1500" s="449">
        <v>55000000</v>
      </c>
      <c r="L1500" s="449">
        <v>95000000</v>
      </c>
    </row>
    <row r="1501" spans="2:12" ht="14.25" x14ac:dyDescent="0.2">
      <c r="B1501" s="294">
        <v>2303</v>
      </c>
      <c r="C1501" s="294"/>
      <c r="D1501" s="294"/>
      <c r="E1501" s="294"/>
      <c r="F1501" s="294"/>
      <c r="G1501" s="295" t="s">
        <v>195</v>
      </c>
      <c r="H1501" s="211">
        <f>H1502</f>
        <v>354631572</v>
      </c>
      <c r="I1501" s="211">
        <f t="shared" ref="I1501:L1501" si="211">I1502</f>
        <v>493770771.84000003</v>
      </c>
      <c r="J1501" s="211"/>
      <c r="K1501" s="211">
        <f t="shared" si="211"/>
        <v>55625000</v>
      </c>
      <c r="L1501" s="211">
        <f t="shared" si="211"/>
        <v>37500000</v>
      </c>
    </row>
    <row r="1502" spans="2:12" ht="25.5" x14ac:dyDescent="0.2">
      <c r="B1502" s="294">
        <v>230301</v>
      </c>
      <c r="C1502" s="294"/>
      <c r="D1502" s="294"/>
      <c r="E1502" s="294"/>
      <c r="F1502" s="294"/>
      <c r="G1502" s="295" t="s">
        <v>196</v>
      </c>
      <c r="H1502" s="211">
        <f t="shared" ref="H1502:L1502" si="212">SUM(H1503:H1503)</f>
        <v>354631572</v>
      </c>
      <c r="I1502" s="211">
        <f t="shared" si="212"/>
        <v>493770771.84000003</v>
      </c>
      <c r="J1502" s="211"/>
      <c r="K1502" s="211">
        <f t="shared" si="212"/>
        <v>55625000</v>
      </c>
      <c r="L1502" s="211">
        <f t="shared" si="212"/>
        <v>37500000</v>
      </c>
    </row>
    <row r="1503" spans="2:12" ht="25.5" x14ac:dyDescent="0.2">
      <c r="B1503" s="544">
        <v>23030105</v>
      </c>
      <c r="C1503" s="544">
        <v>70760</v>
      </c>
      <c r="D1503" s="430" t="s">
        <v>1059</v>
      </c>
      <c r="E1503" s="430" t="s">
        <v>502</v>
      </c>
      <c r="F1503" s="544">
        <v>50610801</v>
      </c>
      <c r="G1503" s="215" t="s">
        <v>201</v>
      </c>
      <c r="H1503" s="429">
        <v>354631572</v>
      </c>
      <c r="I1503" s="429">
        <f>445107175+48663596.84</f>
        <v>493770771.84000003</v>
      </c>
      <c r="J1503" s="429"/>
      <c r="K1503" s="429">
        <v>55625000</v>
      </c>
      <c r="L1503" s="429">
        <v>37500000</v>
      </c>
    </row>
    <row r="1504" spans="2:12" ht="38.25" customHeight="1" x14ac:dyDescent="0.2">
      <c r="B1504" s="294">
        <v>2305</v>
      </c>
      <c r="C1504" s="294"/>
      <c r="D1504" s="294"/>
      <c r="E1504" s="294"/>
      <c r="F1504" s="294"/>
      <c r="G1504" s="295" t="s">
        <v>215</v>
      </c>
      <c r="H1504" s="448">
        <f>H1505</f>
        <v>53000000</v>
      </c>
      <c r="I1504" s="448">
        <f t="shared" ref="I1504:L1504" si="213">I1505</f>
        <v>75000000</v>
      </c>
      <c r="J1504" s="448"/>
      <c r="K1504" s="448">
        <f t="shared" si="213"/>
        <v>285000000</v>
      </c>
      <c r="L1504" s="448">
        <f t="shared" si="213"/>
        <v>240000000</v>
      </c>
    </row>
    <row r="1505" spans="2:12" ht="14.25" x14ac:dyDescent="0.2">
      <c r="B1505" s="294">
        <v>230501</v>
      </c>
      <c r="C1505" s="294"/>
      <c r="D1505" s="294"/>
      <c r="E1505" s="294"/>
      <c r="F1505" s="294"/>
      <c r="G1505" s="295" t="s">
        <v>216</v>
      </c>
      <c r="H1505" s="448">
        <f>SUM(H1506:H1507)</f>
        <v>53000000</v>
      </c>
      <c r="I1505" s="448">
        <f t="shared" ref="I1505:L1505" si="214">SUM(I1506:I1506)</f>
        <v>75000000</v>
      </c>
      <c r="J1505" s="448"/>
      <c r="K1505" s="448">
        <f t="shared" si="214"/>
        <v>285000000</v>
      </c>
      <c r="L1505" s="448">
        <f t="shared" si="214"/>
        <v>240000000</v>
      </c>
    </row>
    <row r="1506" spans="2:12" ht="14.25" x14ac:dyDescent="0.2">
      <c r="B1506" s="544">
        <v>23050103</v>
      </c>
      <c r="C1506" s="544">
        <v>70750</v>
      </c>
      <c r="D1506" s="430" t="s">
        <v>1059</v>
      </c>
      <c r="E1506" s="430" t="s">
        <v>502</v>
      </c>
      <c r="F1506" s="544">
        <v>50610801</v>
      </c>
      <c r="G1506" s="213" t="s">
        <v>219</v>
      </c>
      <c r="H1506" s="451">
        <v>50000000</v>
      </c>
      <c r="I1506" s="451">
        <v>75000000</v>
      </c>
      <c r="J1506" s="451"/>
      <c r="K1506" s="451">
        <v>285000000</v>
      </c>
      <c r="L1506" s="451">
        <v>240000000</v>
      </c>
    </row>
    <row r="1507" spans="2:12" ht="14.25" x14ac:dyDescent="0.2">
      <c r="B1507" s="218">
        <v>23050111</v>
      </c>
      <c r="C1507" s="218"/>
      <c r="D1507" s="218"/>
      <c r="E1507" s="620"/>
      <c r="F1507" s="218"/>
      <c r="G1507" s="219" t="s">
        <v>1060</v>
      </c>
      <c r="H1507" s="215">
        <v>3000000</v>
      </c>
      <c r="I1507" s="215"/>
      <c r="J1507" s="215"/>
      <c r="K1507" s="268"/>
      <c r="L1507" s="268"/>
    </row>
    <row r="1508" spans="2:12" ht="14.25" x14ac:dyDescent="0.2">
      <c r="B1508" s="318"/>
      <c r="C1508" s="318"/>
      <c r="D1508" s="318"/>
      <c r="E1508" s="318"/>
      <c r="F1508" s="318"/>
      <c r="G1508" s="439" t="s">
        <v>506</v>
      </c>
      <c r="H1508" s="439"/>
      <c r="I1508" s="439"/>
      <c r="J1508" s="439"/>
      <c r="K1508" s="439"/>
      <c r="L1508" s="439"/>
    </row>
    <row r="1509" spans="2:12" ht="25.5" customHeight="1" x14ac:dyDescent="0.2">
      <c r="B1509" s="318"/>
      <c r="C1509" s="318"/>
      <c r="D1509" s="318"/>
      <c r="E1509" s="318"/>
      <c r="F1509" s="318"/>
      <c r="G1509" s="348"/>
      <c r="H1509" s="523"/>
      <c r="I1509" s="523"/>
      <c r="J1509" s="523"/>
      <c r="K1509" s="523"/>
      <c r="L1509" s="324"/>
    </row>
    <row r="1510" spans="2:12" ht="14.25" x14ac:dyDescent="0.2">
      <c r="B1510" s="318"/>
      <c r="C1510" s="318"/>
      <c r="D1510" s="318"/>
      <c r="E1510" s="318"/>
      <c r="F1510" s="318"/>
      <c r="G1510" s="348" t="s">
        <v>471</v>
      </c>
      <c r="H1510" s="364">
        <f>H1428</f>
        <v>3843068693</v>
      </c>
      <c r="I1510" s="364">
        <f>I1428</f>
        <v>3843068693</v>
      </c>
      <c r="J1510" s="364"/>
      <c r="K1510" s="364">
        <f>K1428</f>
        <v>0</v>
      </c>
      <c r="L1510" s="364">
        <f>L1474</f>
        <v>246450000</v>
      </c>
    </row>
    <row r="1511" spans="2:12" ht="14.25" x14ac:dyDescent="0.2">
      <c r="B1511" s="318"/>
      <c r="C1511" s="318"/>
      <c r="D1511" s="318"/>
      <c r="E1511" s="318"/>
      <c r="F1511" s="318"/>
      <c r="G1511" s="348" t="s">
        <v>472</v>
      </c>
      <c r="H1511" s="364">
        <f>H1434</f>
        <v>380000000</v>
      </c>
      <c r="I1511" s="364">
        <f>I1434</f>
        <v>302529879.30000001</v>
      </c>
      <c r="J1511" s="364"/>
      <c r="K1511" s="364">
        <f>K1434</f>
        <v>243000000</v>
      </c>
      <c r="L1511" s="364">
        <f>L1483</f>
        <v>7500000</v>
      </c>
    </row>
    <row r="1512" spans="2:12" ht="14.25" x14ac:dyDescent="0.2">
      <c r="B1512" s="318"/>
      <c r="C1512" s="318"/>
      <c r="D1512" s="318"/>
      <c r="E1512" s="318"/>
      <c r="F1512" s="318"/>
      <c r="G1512" s="348" t="s">
        <v>154</v>
      </c>
      <c r="H1512" s="364">
        <f>H1488</f>
        <v>1502000000</v>
      </c>
      <c r="I1512" s="364">
        <f>I1488</f>
        <v>2528663596.8400002</v>
      </c>
      <c r="J1512" s="364"/>
      <c r="K1512" s="364">
        <f>K1488</f>
        <v>421625000</v>
      </c>
      <c r="L1512" s="364"/>
    </row>
    <row r="1513" spans="2:12" ht="14.25" x14ac:dyDescent="0.2">
      <c r="B1513" s="318"/>
      <c r="C1513" s="318"/>
      <c r="D1513" s="318"/>
      <c r="E1513" s="318"/>
      <c r="F1513" s="318"/>
      <c r="G1513" s="348"/>
      <c r="H1513" s="364"/>
      <c r="I1513" s="364"/>
      <c r="J1513" s="364"/>
      <c r="K1513" s="364"/>
      <c r="L1513" s="364"/>
    </row>
    <row r="1514" spans="2:12" ht="14.25" x14ac:dyDescent="0.2">
      <c r="B1514" s="318"/>
      <c r="C1514" s="318"/>
      <c r="D1514" s="318"/>
      <c r="E1514" s="318"/>
      <c r="F1514" s="318"/>
      <c r="G1514" s="348" t="s">
        <v>2</v>
      </c>
      <c r="H1514" s="364">
        <f t="shared" ref="H1514:L1514" si="215">SUM(H1510:H1513)</f>
        <v>5725068693</v>
      </c>
      <c r="I1514" s="364">
        <f t="shared" si="215"/>
        <v>6674262169.1400003</v>
      </c>
      <c r="J1514" s="364"/>
      <c r="K1514" s="364">
        <f t="shared" si="215"/>
        <v>664625000</v>
      </c>
      <c r="L1514" s="364">
        <f t="shared" si="215"/>
        <v>253950000</v>
      </c>
    </row>
    <row r="1515" spans="2:12" ht="14.25" x14ac:dyDescent="0.2">
      <c r="B1515" s="67"/>
      <c r="C1515" s="67"/>
      <c r="D1515" s="67"/>
      <c r="E1515" s="67"/>
      <c r="F1515" s="67"/>
      <c r="G1515" s="67"/>
      <c r="H1515" s="189"/>
      <c r="I1515" s="189"/>
      <c r="J1515" s="189"/>
      <c r="K1515" s="189"/>
      <c r="L1515" s="189"/>
    </row>
    <row r="1516" spans="2:12" ht="14.25" x14ac:dyDescent="0.2">
      <c r="B1516" s="67"/>
      <c r="C1516" s="67"/>
      <c r="D1516" s="67"/>
      <c r="E1516" s="67"/>
      <c r="F1516" s="67"/>
      <c r="G1516" s="188"/>
      <c r="H1516" s="183"/>
      <c r="I1516" s="183"/>
      <c r="J1516" s="183"/>
      <c r="K1516" s="183"/>
      <c r="L1516" s="183"/>
    </row>
    <row r="1517" spans="2:12" ht="14.25" x14ac:dyDescent="0.2">
      <c r="B1517" s="67"/>
      <c r="C1517" s="67"/>
      <c r="D1517" s="67"/>
      <c r="E1517" s="67"/>
      <c r="F1517" s="67"/>
      <c r="G1517" s="188"/>
      <c r="H1517" s="183"/>
      <c r="I1517" s="183"/>
      <c r="J1517" s="183"/>
      <c r="K1517" s="183"/>
      <c r="L1517" s="183"/>
    </row>
    <row r="1518" spans="2:12" ht="14.25" x14ac:dyDescent="0.2">
      <c r="B1518" s="67"/>
      <c r="C1518" s="67"/>
      <c r="D1518" s="67"/>
      <c r="E1518" s="67"/>
      <c r="F1518" s="67"/>
      <c r="G1518" s="188"/>
      <c r="H1518" s="183"/>
      <c r="I1518" s="183"/>
      <c r="J1518" s="183"/>
      <c r="K1518" s="183"/>
      <c r="L1518" s="183"/>
    </row>
    <row r="1519" spans="2:12" ht="18" x14ac:dyDescent="0.25">
      <c r="B1519" s="900" t="s">
        <v>0</v>
      </c>
      <c r="C1519" s="900"/>
      <c r="D1519" s="900"/>
      <c r="E1519" s="900"/>
      <c r="F1519" s="900"/>
      <c r="G1519" s="900"/>
      <c r="H1519" s="900"/>
      <c r="I1519" s="900"/>
      <c r="J1519" s="900"/>
      <c r="K1519" s="467"/>
      <c r="L1519" s="468"/>
    </row>
    <row r="1520" spans="2:12" ht="18" x14ac:dyDescent="0.25">
      <c r="B1520" s="900" t="s">
        <v>538</v>
      </c>
      <c r="C1520" s="900"/>
      <c r="D1520" s="900"/>
      <c r="E1520" s="900"/>
      <c r="F1520" s="900"/>
      <c r="G1520" s="900"/>
      <c r="H1520" s="900"/>
      <c r="I1520" s="900"/>
      <c r="J1520" s="900"/>
      <c r="K1520" s="467"/>
      <c r="L1520" s="468"/>
    </row>
    <row r="1521" spans="2:12" ht="54" x14ac:dyDescent="0.25">
      <c r="B1521" s="470" t="s">
        <v>5</v>
      </c>
      <c r="C1521" s="849" t="s">
        <v>466</v>
      </c>
      <c r="D1521" s="849" t="s">
        <v>500</v>
      </c>
      <c r="E1521" s="849" t="s">
        <v>501</v>
      </c>
      <c r="F1521" s="470" t="s">
        <v>467</v>
      </c>
      <c r="G1521" s="470" t="s">
        <v>6</v>
      </c>
      <c r="H1521" s="849" t="s">
        <v>835</v>
      </c>
      <c r="I1521" s="791" t="s">
        <v>1107</v>
      </c>
      <c r="J1521" s="849"/>
      <c r="K1521" s="467" t="s">
        <v>777</v>
      </c>
      <c r="L1521" s="468" t="s">
        <v>790</v>
      </c>
    </row>
    <row r="1522" spans="2:12" ht="18" x14ac:dyDescent="0.25">
      <c r="B1522" s="850">
        <v>1</v>
      </c>
      <c r="C1522" s="850"/>
      <c r="D1522" s="850"/>
      <c r="E1522" s="850"/>
      <c r="F1522" s="850"/>
      <c r="G1522" s="850" t="s">
        <v>7</v>
      </c>
      <c r="H1522" s="851">
        <f>H1523</f>
        <v>1405427219.5999999</v>
      </c>
      <c r="I1522" s="851">
        <v>1405427219.5999999</v>
      </c>
      <c r="J1522" s="851"/>
      <c r="K1522" s="469">
        <v>1802634630.1199999</v>
      </c>
      <c r="L1522" s="468"/>
    </row>
    <row r="1523" spans="2:12" ht="18" x14ac:dyDescent="0.25">
      <c r="B1523" s="470">
        <v>12</v>
      </c>
      <c r="C1523" s="470"/>
      <c r="D1523" s="470"/>
      <c r="E1523" s="470"/>
      <c r="F1523" s="470"/>
      <c r="G1523" s="470" t="s">
        <v>8</v>
      </c>
      <c r="H1523" s="852">
        <f>H1525</f>
        <v>1405427219.5999999</v>
      </c>
      <c r="I1523" s="852">
        <v>1405427220</v>
      </c>
      <c r="J1523" s="852"/>
      <c r="K1523" s="467"/>
      <c r="L1523" s="468"/>
    </row>
    <row r="1524" spans="2:12" ht="18" x14ac:dyDescent="0.25">
      <c r="B1524" s="470"/>
      <c r="C1524" s="470"/>
      <c r="D1524" s="470"/>
      <c r="E1524" s="470"/>
      <c r="F1524" s="470"/>
      <c r="G1524" s="470"/>
      <c r="H1524" s="852"/>
      <c r="I1524" s="852"/>
      <c r="J1524" s="852"/>
      <c r="K1524" s="467"/>
      <c r="L1524" s="468"/>
    </row>
    <row r="1525" spans="2:12" ht="18" x14ac:dyDescent="0.25">
      <c r="B1525" s="470">
        <v>14</v>
      </c>
      <c r="C1525" s="470"/>
      <c r="D1525" s="470"/>
      <c r="E1525" s="470"/>
      <c r="F1525" s="470"/>
      <c r="G1525" s="470" t="s">
        <v>35</v>
      </c>
      <c r="H1525" s="852">
        <f>H1526</f>
        <v>1405427219.5999999</v>
      </c>
      <c r="I1525" s="852">
        <f>I1526</f>
        <v>1405427220</v>
      </c>
      <c r="J1525" s="852"/>
      <c r="K1525" s="469">
        <v>1802634630.1199999</v>
      </c>
      <c r="L1525" s="468"/>
    </row>
    <row r="1526" spans="2:12" ht="18" x14ac:dyDescent="0.25">
      <c r="B1526" s="470">
        <v>1407</v>
      </c>
      <c r="C1526" s="470"/>
      <c r="D1526" s="470"/>
      <c r="E1526" s="470"/>
      <c r="F1526" s="470"/>
      <c r="G1526" s="470" t="s">
        <v>57</v>
      </c>
      <c r="H1526" s="853">
        <f>SUM(H1527:H1528)</f>
        <v>1405427219.5999999</v>
      </c>
      <c r="I1526" s="852">
        <f>I1527</f>
        <v>1405427220</v>
      </c>
      <c r="J1526" s="852"/>
      <c r="K1526" s="469">
        <v>1802634630.1199999</v>
      </c>
      <c r="L1526" s="468"/>
    </row>
    <row r="1527" spans="2:12" ht="126" x14ac:dyDescent="0.25">
      <c r="B1527" s="854">
        <v>14070101</v>
      </c>
      <c r="C1527" s="470"/>
      <c r="D1527" s="470"/>
      <c r="E1527" s="470"/>
      <c r="F1527" s="470"/>
      <c r="G1527" s="849" t="s">
        <v>552</v>
      </c>
      <c r="H1527" s="853">
        <v>1405427219.5999999</v>
      </c>
      <c r="I1527" s="852">
        <v>1405427220</v>
      </c>
      <c r="J1527" s="852"/>
      <c r="K1527" s="469">
        <v>1802634630.1199999</v>
      </c>
      <c r="L1527" s="468"/>
    </row>
    <row r="1528" spans="2:12" ht="108" x14ac:dyDescent="0.25">
      <c r="B1528" s="854">
        <v>14070102</v>
      </c>
      <c r="C1528" s="854">
        <v>70740</v>
      </c>
      <c r="D1528" s="855"/>
      <c r="E1528" s="855"/>
      <c r="F1528" s="855">
        <v>50610801</v>
      </c>
      <c r="G1528" s="856" t="s">
        <v>551</v>
      </c>
      <c r="H1528" s="857"/>
      <c r="I1528" s="857"/>
      <c r="J1528" s="857"/>
      <c r="K1528" s="467"/>
      <c r="L1528" s="468"/>
    </row>
    <row r="1529" spans="2:12" ht="18" x14ac:dyDescent="0.25">
      <c r="B1529" s="470">
        <v>2</v>
      </c>
      <c r="C1529" s="470"/>
      <c r="D1529" s="470"/>
      <c r="E1529" s="470"/>
      <c r="F1529" s="470"/>
      <c r="G1529" s="850" t="s">
        <v>59</v>
      </c>
      <c r="H1529" s="853">
        <f>H1530+H1537</f>
        <v>1838287722.3599999</v>
      </c>
      <c r="I1529" s="853">
        <f>I1530+I1537</f>
        <v>1838287722.3599999</v>
      </c>
      <c r="J1529" s="853"/>
      <c r="K1529" s="467"/>
      <c r="L1529" s="468"/>
    </row>
    <row r="1530" spans="2:12" ht="18" x14ac:dyDescent="0.25">
      <c r="B1530" s="855">
        <v>21</v>
      </c>
      <c r="C1530" s="855"/>
      <c r="D1530" s="855"/>
      <c r="E1530" s="855"/>
      <c r="F1530" s="855"/>
      <c r="G1530" s="858" t="s">
        <v>3</v>
      </c>
      <c r="H1530" s="859">
        <f>SUM(H1531,H1598)</f>
        <v>50464995</v>
      </c>
      <c r="I1530" s="859">
        <f>SUM(I1531,I1598)</f>
        <v>50464995</v>
      </c>
      <c r="J1530" s="859"/>
      <c r="K1530" s="467"/>
      <c r="L1530" s="468"/>
    </row>
    <row r="1531" spans="2:12" ht="18" x14ac:dyDescent="0.25">
      <c r="B1531" s="854">
        <v>21010101</v>
      </c>
      <c r="C1531" s="854"/>
      <c r="D1531" s="854"/>
      <c r="E1531" s="854"/>
      <c r="F1531" s="854"/>
      <c r="G1531" s="856" t="s">
        <v>60</v>
      </c>
      <c r="H1531" s="860">
        <v>41425758</v>
      </c>
      <c r="I1531" s="860">
        <v>41425758</v>
      </c>
      <c r="J1531" s="860"/>
      <c r="K1531" s="467"/>
      <c r="L1531" s="468"/>
    </row>
    <row r="1532" spans="2:12" ht="18" x14ac:dyDescent="0.25">
      <c r="B1532" s="854">
        <v>21010102</v>
      </c>
      <c r="C1532" s="854"/>
      <c r="D1532" s="854"/>
      <c r="E1532" s="854"/>
      <c r="F1532" s="854"/>
      <c r="G1532" s="856" t="s">
        <v>61</v>
      </c>
      <c r="H1532" s="860"/>
      <c r="I1532" s="860"/>
      <c r="J1532" s="860"/>
      <c r="K1532" s="467"/>
      <c r="L1532" s="468"/>
    </row>
    <row r="1533" spans="2:12" ht="23.25" hidden="1" customHeight="1" x14ac:dyDescent="0.25">
      <c r="B1533" s="854">
        <v>2102</v>
      </c>
      <c r="C1533" s="854"/>
      <c r="D1533" s="854"/>
      <c r="E1533" s="854"/>
      <c r="F1533" s="854"/>
      <c r="G1533" s="861" t="s">
        <v>63</v>
      </c>
      <c r="H1533" s="860">
        <f>SUM(H1534)</f>
        <v>0</v>
      </c>
      <c r="I1533" s="860">
        <f>SUM(I1534)</f>
        <v>0</v>
      </c>
      <c r="J1533" s="860"/>
      <c r="K1533" s="467"/>
      <c r="L1533" s="468"/>
    </row>
    <row r="1534" spans="2:12" ht="22.5" hidden="1" customHeight="1" x14ac:dyDescent="0.25">
      <c r="B1534" s="854">
        <v>210201</v>
      </c>
      <c r="C1534" s="854"/>
      <c r="D1534" s="854"/>
      <c r="E1534" s="854"/>
      <c r="F1534" s="854"/>
      <c r="G1534" s="861" t="s">
        <v>64</v>
      </c>
      <c r="H1534" s="860">
        <f>SUM(H1535:H1536)</f>
        <v>0</v>
      </c>
      <c r="I1534" s="860">
        <f>SUM(I1535:I1536)</f>
        <v>0</v>
      </c>
      <c r="J1534" s="860"/>
      <c r="K1534" s="467"/>
      <c r="L1534" s="468"/>
    </row>
    <row r="1535" spans="2:12" ht="57.75" hidden="1" customHeight="1" x14ac:dyDescent="0.25">
      <c r="B1535" s="854">
        <v>21020101</v>
      </c>
      <c r="C1535" s="854"/>
      <c r="D1535" s="854"/>
      <c r="E1535" s="854"/>
      <c r="F1535" s="854"/>
      <c r="G1535" s="861" t="s">
        <v>65</v>
      </c>
      <c r="H1535" s="860">
        <f>'[1]SOCIAL SECTOR PERSONNEL COST'!K2082</f>
        <v>0</v>
      </c>
      <c r="I1535" s="860">
        <f>'[1]SOCIAL SECTOR PERSONNEL COST'!L2082</f>
        <v>0</v>
      </c>
      <c r="J1535" s="860"/>
      <c r="K1535" s="467"/>
      <c r="L1535" s="468"/>
    </row>
    <row r="1536" spans="2:12" ht="16.5" hidden="1" customHeight="1" x14ac:dyDescent="0.25">
      <c r="B1536" s="854">
        <v>21020103</v>
      </c>
      <c r="C1536" s="854"/>
      <c r="D1536" s="854"/>
      <c r="E1536" s="854"/>
      <c r="F1536" s="854"/>
      <c r="G1536" s="856" t="s">
        <v>474</v>
      </c>
      <c r="H1536" s="860">
        <f>'[1]SOCIAL SECTOR PERSONNEL COST'!J2082</f>
        <v>0</v>
      </c>
      <c r="I1536" s="860">
        <f>'[1]SOCIAL SECTOR PERSONNEL COST'!K2082</f>
        <v>0</v>
      </c>
      <c r="J1536" s="860"/>
      <c r="K1536" s="467"/>
      <c r="L1536" s="468"/>
    </row>
    <row r="1537" spans="2:12" ht="33" hidden="1" customHeight="1" x14ac:dyDescent="0.25">
      <c r="B1537" s="855">
        <v>2202</v>
      </c>
      <c r="C1537" s="855"/>
      <c r="D1537" s="855"/>
      <c r="E1537" s="855"/>
      <c r="F1537" s="855"/>
      <c r="G1537" s="862" t="s">
        <v>4</v>
      </c>
      <c r="H1537" s="863">
        <f>SUM(H1538,H1542,H1551,H1559,H1567,H1570,H1573,H1577,H1580,H1583)</f>
        <v>1787822727.3599999</v>
      </c>
      <c r="I1537" s="863">
        <f>SUM(I1538,I1542,I1551,I1559,I1567,I1570,I1573,I1577,I1580,I1583)</f>
        <v>1787822727.3599999</v>
      </c>
      <c r="J1537" s="863"/>
      <c r="K1537" s="468"/>
      <c r="L1537" s="468"/>
    </row>
    <row r="1538" spans="2:12" ht="49.5" hidden="1" customHeight="1" x14ac:dyDescent="0.25">
      <c r="B1538" s="855">
        <v>220201</v>
      </c>
      <c r="C1538" s="855"/>
      <c r="D1538" s="855"/>
      <c r="E1538" s="855"/>
      <c r="F1538" s="855"/>
      <c r="G1538" s="862" t="s">
        <v>76</v>
      </c>
      <c r="H1538" s="863">
        <f>SUM(H1539:H1541)</f>
        <v>99410000</v>
      </c>
      <c r="I1538" s="863">
        <f>SUM(I1539:I1541)</f>
        <v>99410000</v>
      </c>
      <c r="J1538" s="863"/>
      <c r="K1538" s="468"/>
      <c r="L1538" s="468"/>
    </row>
    <row r="1539" spans="2:12" ht="66" hidden="1" customHeight="1" x14ac:dyDescent="0.25">
      <c r="B1539" s="854">
        <v>22020101</v>
      </c>
      <c r="C1539" s="854">
        <v>70740</v>
      </c>
      <c r="D1539" s="854"/>
      <c r="E1539" s="864" t="s">
        <v>502</v>
      </c>
      <c r="F1539" s="854">
        <v>50610801</v>
      </c>
      <c r="G1539" s="856" t="s">
        <v>77</v>
      </c>
      <c r="H1539" s="865">
        <v>59520000</v>
      </c>
      <c r="I1539" s="865">
        <v>59520000</v>
      </c>
      <c r="J1539" s="865"/>
      <c r="K1539" s="468"/>
      <c r="L1539" s="468"/>
    </row>
    <row r="1540" spans="2:12" ht="33" hidden="1" customHeight="1" x14ac:dyDescent="0.25">
      <c r="B1540" s="854">
        <v>22020102</v>
      </c>
      <c r="C1540" s="854">
        <v>70740</v>
      </c>
      <c r="D1540" s="854"/>
      <c r="E1540" s="864" t="s">
        <v>502</v>
      </c>
      <c r="F1540" s="854">
        <v>50610801</v>
      </c>
      <c r="G1540" s="856" t="s">
        <v>78</v>
      </c>
      <c r="H1540" s="865">
        <v>24260000</v>
      </c>
      <c r="I1540" s="865">
        <v>24260000</v>
      </c>
      <c r="J1540" s="865"/>
      <c r="K1540" s="468"/>
      <c r="L1540" s="468"/>
    </row>
    <row r="1541" spans="2:12" ht="33" hidden="1" customHeight="1" x14ac:dyDescent="0.25">
      <c r="B1541" s="854">
        <v>22020104</v>
      </c>
      <c r="C1541" s="854">
        <v>70740</v>
      </c>
      <c r="D1541" s="854"/>
      <c r="E1541" s="864" t="s">
        <v>502</v>
      </c>
      <c r="F1541" s="854">
        <v>50610801</v>
      </c>
      <c r="G1541" s="856" t="s">
        <v>80</v>
      </c>
      <c r="H1541" s="865">
        <v>15630000</v>
      </c>
      <c r="I1541" s="865">
        <v>15630000</v>
      </c>
      <c r="J1541" s="865"/>
      <c r="K1541" s="468"/>
      <c r="L1541" s="468"/>
    </row>
    <row r="1542" spans="2:12" ht="33" hidden="1" customHeight="1" x14ac:dyDescent="0.25">
      <c r="B1542" s="855">
        <v>220202</v>
      </c>
      <c r="C1542" s="854">
        <v>70740</v>
      </c>
      <c r="D1542" s="855"/>
      <c r="E1542" s="855"/>
      <c r="F1542" s="855"/>
      <c r="G1542" s="862" t="s">
        <v>81</v>
      </c>
      <c r="H1542" s="863">
        <f>SUM(H1543:H1550)</f>
        <v>27950000</v>
      </c>
      <c r="I1542" s="863">
        <f>SUM(I1543:I1550)</f>
        <v>27950000</v>
      </c>
      <c r="J1542" s="863"/>
      <c r="K1542" s="468"/>
      <c r="L1542" s="468"/>
    </row>
    <row r="1543" spans="2:12" ht="49.5" hidden="1" customHeight="1" x14ac:dyDescent="0.25">
      <c r="B1543" s="854">
        <v>22020201</v>
      </c>
      <c r="C1543" s="854">
        <v>70740</v>
      </c>
      <c r="D1543" s="854"/>
      <c r="E1543" s="854"/>
      <c r="F1543" s="854"/>
      <c r="G1543" s="856" t="s">
        <v>82</v>
      </c>
      <c r="H1543" s="865">
        <v>2000000</v>
      </c>
      <c r="I1543" s="865">
        <v>2000000</v>
      </c>
      <c r="J1543" s="865"/>
      <c r="K1543" s="468"/>
      <c r="L1543" s="468"/>
    </row>
    <row r="1544" spans="2:12" ht="33" hidden="1" customHeight="1" x14ac:dyDescent="0.25">
      <c r="B1544" s="854">
        <v>22020202</v>
      </c>
      <c r="C1544" s="854">
        <v>70740</v>
      </c>
      <c r="D1544" s="854"/>
      <c r="E1544" s="854"/>
      <c r="F1544" s="854"/>
      <c r="G1544" s="856" t="s">
        <v>83</v>
      </c>
      <c r="H1544" s="865">
        <v>1560000</v>
      </c>
      <c r="I1544" s="865">
        <v>1560000</v>
      </c>
      <c r="J1544" s="865"/>
      <c r="K1544" s="468"/>
      <c r="L1544" s="468"/>
    </row>
    <row r="1545" spans="2:12" ht="49.5" hidden="1" customHeight="1" x14ac:dyDescent="0.25">
      <c r="B1545" s="854">
        <v>22020203</v>
      </c>
      <c r="C1545" s="854">
        <v>70740</v>
      </c>
      <c r="D1545" s="854"/>
      <c r="E1545" s="854"/>
      <c r="F1545" s="854"/>
      <c r="G1545" s="856" t="s">
        <v>84</v>
      </c>
      <c r="H1545" s="865">
        <v>8760000</v>
      </c>
      <c r="I1545" s="865">
        <v>8760000</v>
      </c>
      <c r="J1545" s="865"/>
      <c r="K1545" s="468"/>
      <c r="L1545" s="468"/>
    </row>
    <row r="1546" spans="2:12" ht="99" hidden="1" customHeight="1" x14ac:dyDescent="0.25">
      <c r="B1546" s="854">
        <v>22020204</v>
      </c>
      <c r="C1546" s="854">
        <v>70740</v>
      </c>
      <c r="D1546" s="854"/>
      <c r="E1546" s="864" t="s">
        <v>502</v>
      </c>
      <c r="F1546" s="854">
        <v>50610801</v>
      </c>
      <c r="G1546" s="856" t="s">
        <v>85</v>
      </c>
      <c r="H1546" s="865">
        <v>500000</v>
      </c>
      <c r="I1546" s="865">
        <v>500000</v>
      </c>
      <c r="J1546" s="865"/>
      <c r="K1546" s="468"/>
      <c r="L1546" s="468"/>
    </row>
    <row r="1547" spans="2:12" ht="33" hidden="1" customHeight="1" x14ac:dyDescent="0.25">
      <c r="B1547" s="866">
        <v>22020205</v>
      </c>
      <c r="C1547" s="854">
        <v>70740</v>
      </c>
      <c r="D1547" s="866"/>
      <c r="E1547" s="866"/>
      <c r="F1547" s="866"/>
      <c r="G1547" s="867" t="s">
        <v>86</v>
      </c>
      <c r="H1547" s="865"/>
      <c r="I1547" s="865"/>
      <c r="J1547" s="865"/>
      <c r="K1547" s="468"/>
      <c r="L1547" s="468"/>
    </row>
    <row r="1548" spans="2:12" ht="49.5" hidden="1" customHeight="1" x14ac:dyDescent="0.25">
      <c r="B1548" s="866">
        <v>22020206</v>
      </c>
      <c r="C1548" s="854">
        <v>70740</v>
      </c>
      <c r="D1548" s="866"/>
      <c r="E1548" s="866"/>
      <c r="F1548" s="866"/>
      <c r="G1548" s="867" t="s">
        <v>87</v>
      </c>
      <c r="H1548" s="865">
        <v>130000</v>
      </c>
      <c r="I1548" s="865">
        <v>130000</v>
      </c>
      <c r="J1548" s="865"/>
      <c r="K1548" s="468"/>
      <c r="L1548" s="468"/>
    </row>
    <row r="1549" spans="2:12" ht="82.5" hidden="1" customHeight="1" x14ac:dyDescent="0.25">
      <c r="B1549" s="854">
        <v>22020208</v>
      </c>
      <c r="C1549" s="854">
        <v>70740</v>
      </c>
      <c r="D1549" s="854"/>
      <c r="E1549" s="854"/>
      <c r="F1549" s="854"/>
      <c r="G1549" s="856" t="s">
        <v>88</v>
      </c>
      <c r="H1549" s="865">
        <v>5000000</v>
      </c>
      <c r="I1549" s="865">
        <v>5000000</v>
      </c>
      <c r="J1549" s="865"/>
      <c r="K1549" s="468"/>
      <c r="L1549" s="468"/>
    </row>
    <row r="1550" spans="2:12" ht="66" hidden="1" customHeight="1" x14ac:dyDescent="0.25">
      <c r="B1550" s="854">
        <v>22020209</v>
      </c>
      <c r="C1550" s="854">
        <v>70740</v>
      </c>
      <c r="D1550" s="854"/>
      <c r="E1550" s="854"/>
      <c r="F1550" s="854"/>
      <c r="G1550" s="856" t="s">
        <v>1061</v>
      </c>
      <c r="H1550" s="865">
        <v>10000000</v>
      </c>
      <c r="I1550" s="865">
        <v>10000000</v>
      </c>
      <c r="J1550" s="865"/>
      <c r="K1550" s="468"/>
      <c r="L1550" s="468"/>
    </row>
    <row r="1551" spans="2:12" ht="66" hidden="1" customHeight="1" x14ac:dyDescent="0.25">
      <c r="B1551" s="855">
        <v>220203</v>
      </c>
      <c r="C1551" s="854">
        <v>70740</v>
      </c>
      <c r="D1551" s="855"/>
      <c r="E1551" s="855"/>
      <c r="F1551" s="855"/>
      <c r="G1551" s="862" t="s">
        <v>89</v>
      </c>
      <c r="H1551" s="863">
        <f>SUM(H1552:H1558)</f>
        <v>28050000</v>
      </c>
      <c r="I1551" s="863">
        <f>SUM(I1552:I1558)</f>
        <v>28050000</v>
      </c>
      <c r="J1551" s="863"/>
      <c r="K1551" s="468"/>
      <c r="L1551" s="468"/>
    </row>
    <row r="1552" spans="2:12" ht="49.5" hidden="1" customHeight="1" x14ac:dyDescent="0.25">
      <c r="B1552" s="854">
        <v>22020301</v>
      </c>
      <c r="C1552" s="854">
        <v>70740</v>
      </c>
      <c r="D1552" s="854"/>
      <c r="E1552" s="864" t="s">
        <v>502</v>
      </c>
      <c r="F1552" s="854">
        <v>50610801</v>
      </c>
      <c r="G1552" s="856" t="s">
        <v>90</v>
      </c>
      <c r="H1552" s="865">
        <v>3000000</v>
      </c>
      <c r="I1552" s="865">
        <v>3000000</v>
      </c>
      <c r="J1552" s="865"/>
      <c r="K1552" s="468"/>
      <c r="L1552" s="468"/>
    </row>
    <row r="1553" spans="2:12" ht="49.5" hidden="1" customHeight="1" x14ac:dyDescent="0.25">
      <c r="B1553" s="854">
        <v>22020303</v>
      </c>
      <c r="C1553" s="854">
        <v>70740</v>
      </c>
      <c r="D1553" s="854"/>
      <c r="E1553" s="854"/>
      <c r="F1553" s="854"/>
      <c r="G1553" s="856" t="s">
        <v>92</v>
      </c>
      <c r="H1553" s="865">
        <v>50000</v>
      </c>
      <c r="I1553" s="865">
        <v>50000</v>
      </c>
      <c r="J1553" s="865"/>
      <c r="K1553" s="468"/>
      <c r="L1553" s="468"/>
    </row>
    <row r="1554" spans="2:12" ht="49.5" hidden="1" customHeight="1" x14ac:dyDescent="0.25">
      <c r="B1554" s="854">
        <v>22020304</v>
      </c>
      <c r="C1554" s="854">
        <v>70740</v>
      </c>
      <c r="D1554" s="854"/>
      <c r="E1554" s="854"/>
      <c r="F1554" s="854"/>
      <c r="G1554" s="856" t="s">
        <v>93</v>
      </c>
      <c r="H1554" s="865"/>
      <c r="I1554" s="865"/>
      <c r="J1554" s="865"/>
      <c r="K1554" s="468"/>
      <c r="L1554" s="468"/>
    </row>
    <row r="1555" spans="2:12" ht="49.5" hidden="1" customHeight="1" x14ac:dyDescent="0.25">
      <c r="B1555" s="866">
        <v>22020305</v>
      </c>
      <c r="C1555" s="854">
        <v>70740</v>
      </c>
      <c r="D1555" s="866"/>
      <c r="E1555" s="866"/>
      <c r="F1555" s="866"/>
      <c r="G1555" s="867" t="s">
        <v>94</v>
      </c>
      <c r="H1555" s="865">
        <v>15000000</v>
      </c>
      <c r="I1555" s="865">
        <v>15000000</v>
      </c>
      <c r="J1555" s="865"/>
      <c r="K1555" s="468"/>
      <c r="L1555" s="468"/>
    </row>
    <row r="1556" spans="2:12" ht="18.75" hidden="1" customHeight="1" x14ac:dyDescent="0.25">
      <c r="B1556" s="866">
        <v>22020306</v>
      </c>
      <c r="C1556" s="854">
        <v>70740</v>
      </c>
      <c r="D1556" s="866"/>
      <c r="E1556" s="866"/>
      <c r="F1556" s="866"/>
      <c r="G1556" s="867" t="s">
        <v>95</v>
      </c>
      <c r="H1556" s="865">
        <v>10000000</v>
      </c>
      <c r="I1556" s="865">
        <v>10000000</v>
      </c>
      <c r="J1556" s="865"/>
      <c r="K1556" s="468"/>
      <c r="L1556" s="468"/>
    </row>
    <row r="1557" spans="2:12" ht="17.25" hidden="1" customHeight="1" x14ac:dyDescent="0.25">
      <c r="B1557" s="866">
        <v>22020307</v>
      </c>
      <c r="C1557" s="854">
        <v>70740</v>
      </c>
      <c r="D1557" s="866"/>
      <c r="E1557" s="866"/>
      <c r="F1557" s="866"/>
      <c r="G1557" s="867" t="s">
        <v>96</v>
      </c>
      <c r="H1557" s="865"/>
      <c r="I1557" s="865"/>
      <c r="J1557" s="865"/>
      <c r="K1557" s="468"/>
      <c r="L1557" s="468"/>
    </row>
    <row r="1558" spans="2:12" ht="33" hidden="1" customHeight="1" x14ac:dyDescent="0.25">
      <c r="B1558" s="866">
        <v>22020310</v>
      </c>
      <c r="C1558" s="854">
        <v>70740</v>
      </c>
      <c r="D1558" s="866"/>
      <c r="E1558" s="866"/>
      <c r="F1558" s="866"/>
      <c r="G1558" s="867" t="s">
        <v>99</v>
      </c>
      <c r="H1558" s="865"/>
      <c r="I1558" s="865"/>
      <c r="J1558" s="865"/>
      <c r="K1558" s="468"/>
      <c r="L1558" s="468"/>
    </row>
    <row r="1559" spans="2:12" ht="16.5" hidden="1" customHeight="1" x14ac:dyDescent="0.25">
      <c r="B1559" s="855">
        <v>220204</v>
      </c>
      <c r="C1559" s="854">
        <v>70740</v>
      </c>
      <c r="D1559" s="855"/>
      <c r="E1559" s="855"/>
      <c r="F1559" s="855"/>
      <c r="G1559" s="862" t="s">
        <v>101</v>
      </c>
      <c r="H1559" s="863">
        <f>SUM(H1560:H1566)</f>
        <v>24220000</v>
      </c>
      <c r="I1559" s="863">
        <f>SUM(I1560:I1566)</f>
        <v>24220000</v>
      </c>
      <c r="J1559" s="863"/>
      <c r="K1559" s="468"/>
      <c r="L1559" s="468"/>
    </row>
    <row r="1560" spans="2:12" ht="15" hidden="1" customHeight="1" x14ac:dyDescent="0.25">
      <c r="B1560" s="854">
        <v>22020401</v>
      </c>
      <c r="C1560" s="854">
        <v>70740</v>
      </c>
      <c r="D1560" s="854"/>
      <c r="E1560" s="864" t="s">
        <v>502</v>
      </c>
      <c r="F1560" s="854">
        <v>50610801</v>
      </c>
      <c r="G1560" s="856" t="s">
        <v>102</v>
      </c>
      <c r="H1560" s="865">
        <v>1000000</v>
      </c>
      <c r="I1560" s="865">
        <v>1000000</v>
      </c>
      <c r="J1560" s="865"/>
      <c r="K1560" s="468"/>
      <c r="L1560" s="468"/>
    </row>
    <row r="1561" spans="2:12" ht="16.5" hidden="1" customHeight="1" x14ac:dyDescent="0.25">
      <c r="B1561" s="854">
        <v>22020402</v>
      </c>
      <c r="C1561" s="854">
        <v>70740</v>
      </c>
      <c r="D1561" s="854"/>
      <c r="E1561" s="854"/>
      <c r="F1561" s="854">
        <v>50610801</v>
      </c>
      <c r="G1561" s="856" t="s">
        <v>103</v>
      </c>
      <c r="H1561" s="865">
        <v>1000000</v>
      </c>
      <c r="I1561" s="865">
        <v>1000000</v>
      </c>
      <c r="J1561" s="865"/>
      <c r="K1561" s="468"/>
      <c r="L1561" s="468"/>
    </row>
    <row r="1562" spans="2:12" ht="16.5" hidden="1" customHeight="1" x14ac:dyDescent="0.25">
      <c r="B1562" s="854">
        <v>22020403</v>
      </c>
      <c r="C1562" s="854">
        <v>70740</v>
      </c>
      <c r="D1562" s="470"/>
      <c r="E1562" s="470"/>
      <c r="F1562" s="854"/>
      <c r="G1562" s="856" t="s">
        <v>104</v>
      </c>
      <c r="H1562" s="865">
        <v>12720000</v>
      </c>
      <c r="I1562" s="865">
        <v>12720000</v>
      </c>
      <c r="J1562" s="865"/>
      <c r="K1562" s="468"/>
      <c r="L1562" s="468"/>
    </row>
    <row r="1563" spans="2:12" ht="16.5" hidden="1" customHeight="1" x14ac:dyDescent="0.25">
      <c r="B1563" s="854">
        <v>22020404</v>
      </c>
      <c r="C1563" s="854">
        <v>70740</v>
      </c>
      <c r="D1563" s="854"/>
      <c r="E1563" s="864" t="s">
        <v>502</v>
      </c>
      <c r="F1563" s="854">
        <v>50610801</v>
      </c>
      <c r="G1563" s="856" t="s">
        <v>105</v>
      </c>
      <c r="H1563" s="865">
        <v>9000000</v>
      </c>
      <c r="I1563" s="865">
        <v>9000000</v>
      </c>
      <c r="J1563" s="865"/>
      <c r="K1563" s="468"/>
      <c r="L1563" s="468"/>
    </row>
    <row r="1564" spans="2:12" ht="16.5" hidden="1" customHeight="1" x14ac:dyDescent="0.25">
      <c r="B1564" s="854">
        <v>22020405</v>
      </c>
      <c r="C1564" s="854">
        <v>70740</v>
      </c>
      <c r="D1564" s="854"/>
      <c r="E1564" s="864" t="s">
        <v>502</v>
      </c>
      <c r="F1564" s="854">
        <v>50610801</v>
      </c>
      <c r="G1564" s="856" t="s">
        <v>106</v>
      </c>
      <c r="H1564" s="865">
        <v>500000</v>
      </c>
      <c r="I1564" s="865">
        <v>500000</v>
      </c>
      <c r="J1564" s="865"/>
      <c r="K1564" s="468"/>
      <c r="L1564" s="468"/>
    </row>
    <row r="1565" spans="2:12" ht="16.5" hidden="1" customHeight="1" x14ac:dyDescent="0.25">
      <c r="B1565" s="854">
        <v>22020406</v>
      </c>
      <c r="C1565" s="854">
        <v>70740</v>
      </c>
      <c r="D1565" s="854"/>
      <c r="E1565" s="864" t="s">
        <v>502</v>
      </c>
      <c r="F1565" s="854">
        <v>50610801</v>
      </c>
      <c r="G1565" s="868" t="s">
        <v>107</v>
      </c>
      <c r="H1565" s="857"/>
      <c r="I1565" s="857"/>
      <c r="J1565" s="857"/>
      <c r="K1565" s="468"/>
      <c r="L1565" s="468"/>
    </row>
    <row r="1566" spans="2:12" ht="23.25" hidden="1" customHeight="1" x14ac:dyDescent="0.25">
      <c r="B1566" s="854">
        <v>22020411</v>
      </c>
      <c r="C1566" s="854">
        <v>70740</v>
      </c>
      <c r="D1566" s="854"/>
      <c r="E1566" s="854"/>
      <c r="F1566" s="854"/>
      <c r="G1566" s="856" t="s">
        <v>110</v>
      </c>
      <c r="H1566" s="857"/>
      <c r="I1566" s="857"/>
      <c r="J1566" s="857"/>
      <c r="K1566" s="468"/>
      <c r="L1566" s="468"/>
    </row>
    <row r="1567" spans="2:12" ht="18" hidden="1" customHeight="1" x14ac:dyDescent="0.25">
      <c r="B1567" s="855">
        <v>220205</v>
      </c>
      <c r="C1567" s="854">
        <v>70740</v>
      </c>
      <c r="D1567" s="855"/>
      <c r="E1567" s="855"/>
      <c r="F1567" s="855"/>
      <c r="G1567" s="862" t="s">
        <v>113</v>
      </c>
      <c r="H1567" s="863">
        <f>SUM(H1568:H1569)</f>
        <v>117000000</v>
      </c>
      <c r="I1567" s="863">
        <f>SUM(I1568:I1569)</f>
        <v>117000000</v>
      </c>
      <c r="J1567" s="863"/>
      <c r="K1567" s="468"/>
      <c r="L1567" s="468"/>
    </row>
    <row r="1568" spans="2:12" ht="57.75" hidden="1" customHeight="1" x14ac:dyDescent="0.25">
      <c r="B1568" s="854">
        <v>22020501</v>
      </c>
      <c r="C1568" s="854">
        <v>70740</v>
      </c>
      <c r="D1568" s="854"/>
      <c r="E1568" s="854"/>
      <c r="F1568" s="854"/>
      <c r="G1568" s="856" t="s">
        <v>114</v>
      </c>
      <c r="H1568" s="865">
        <v>100000000</v>
      </c>
      <c r="I1568" s="865">
        <v>100000000</v>
      </c>
      <c r="J1568" s="865"/>
      <c r="K1568" s="468"/>
      <c r="L1568" s="468"/>
    </row>
    <row r="1569" spans="2:12" ht="16.5" hidden="1" customHeight="1" x14ac:dyDescent="0.25">
      <c r="B1569" s="854">
        <v>22020502</v>
      </c>
      <c r="C1569" s="854">
        <v>70740</v>
      </c>
      <c r="D1569" s="854"/>
      <c r="E1569" s="854"/>
      <c r="F1569" s="854"/>
      <c r="G1569" s="856" t="s">
        <v>115</v>
      </c>
      <c r="H1569" s="865">
        <v>17000000</v>
      </c>
      <c r="I1569" s="865">
        <v>17000000</v>
      </c>
      <c r="J1569" s="865"/>
      <c r="K1569" s="468"/>
      <c r="L1569" s="468"/>
    </row>
    <row r="1570" spans="2:12" ht="33" hidden="1" customHeight="1" x14ac:dyDescent="0.25">
      <c r="B1570" s="855">
        <v>220206</v>
      </c>
      <c r="C1570" s="854">
        <v>70740</v>
      </c>
      <c r="D1570" s="855"/>
      <c r="E1570" s="855"/>
      <c r="F1570" s="855"/>
      <c r="G1570" s="862" t="s">
        <v>116</v>
      </c>
      <c r="H1570" s="863">
        <f>SUM(H1571:H1572)</f>
        <v>2000000</v>
      </c>
      <c r="I1570" s="863">
        <f>SUM(I1571:I1572)</f>
        <v>2000000</v>
      </c>
      <c r="J1570" s="863"/>
      <c r="K1570" s="468"/>
      <c r="L1570" s="468"/>
    </row>
    <row r="1571" spans="2:12" ht="33" hidden="1" customHeight="1" x14ac:dyDescent="0.25">
      <c r="B1571" s="854">
        <v>22020601</v>
      </c>
      <c r="C1571" s="854">
        <v>70740</v>
      </c>
      <c r="D1571" s="854"/>
      <c r="E1571" s="854"/>
      <c r="F1571" s="854"/>
      <c r="G1571" s="856" t="s">
        <v>117</v>
      </c>
      <c r="H1571" s="865">
        <v>1000000</v>
      </c>
      <c r="I1571" s="865">
        <v>1000000</v>
      </c>
      <c r="J1571" s="865"/>
      <c r="K1571" s="468"/>
      <c r="L1571" s="468"/>
    </row>
    <row r="1572" spans="2:12" ht="33" hidden="1" customHeight="1" x14ac:dyDescent="0.25">
      <c r="B1572" s="854">
        <v>22020605</v>
      </c>
      <c r="C1572" s="854">
        <v>70740</v>
      </c>
      <c r="D1572" s="854"/>
      <c r="E1572" s="864" t="s">
        <v>502</v>
      </c>
      <c r="F1572" s="854">
        <v>50610801</v>
      </c>
      <c r="G1572" s="856" t="s">
        <v>121</v>
      </c>
      <c r="H1572" s="865">
        <v>1000000</v>
      </c>
      <c r="I1572" s="865">
        <v>1000000</v>
      </c>
      <c r="J1572" s="865"/>
      <c r="K1572" s="468"/>
      <c r="L1572" s="468"/>
    </row>
    <row r="1573" spans="2:12" ht="33" hidden="1" customHeight="1" x14ac:dyDescent="0.25">
      <c r="B1573" s="855">
        <v>220207</v>
      </c>
      <c r="C1573" s="854">
        <v>70740</v>
      </c>
      <c r="D1573" s="855"/>
      <c r="E1573" s="855"/>
      <c r="F1573" s="855"/>
      <c r="G1573" s="862" t="s">
        <v>122</v>
      </c>
      <c r="H1573" s="863">
        <f>SUM(H1574:H1576)</f>
        <v>63000000</v>
      </c>
      <c r="I1573" s="863">
        <f>SUM(I1574:I1576)</f>
        <v>63000000</v>
      </c>
      <c r="J1573" s="863"/>
      <c r="K1573" s="468"/>
      <c r="L1573" s="468"/>
    </row>
    <row r="1574" spans="2:12" ht="49.5" hidden="1" customHeight="1" x14ac:dyDescent="0.25">
      <c r="B1574" s="854">
        <v>22020702</v>
      </c>
      <c r="C1574" s="854">
        <v>70740</v>
      </c>
      <c r="D1574" s="854"/>
      <c r="E1574" s="864" t="s">
        <v>502</v>
      </c>
      <c r="F1574" s="854">
        <v>50610801</v>
      </c>
      <c r="G1574" s="856" t="s">
        <v>124</v>
      </c>
      <c r="H1574" s="865">
        <v>1000000</v>
      </c>
      <c r="I1574" s="865">
        <v>1000000</v>
      </c>
      <c r="J1574" s="865"/>
      <c r="K1574" s="468"/>
      <c r="L1574" s="468"/>
    </row>
    <row r="1575" spans="2:12" ht="33" hidden="1" customHeight="1" x14ac:dyDescent="0.25">
      <c r="B1575" s="866">
        <v>22020703</v>
      </c>
      <c r="C1575" s="854">
        <v>70740</v>
      </c>
      <c r="D1575" s="866"/>
      <c r="E1575" s="866"/>
      <c r="F1575" s="866"/>
      <c r="G1575" s="867" t="s">
        <v>125</v>
      </c>
      <c r="H1575" s="865">
        <v>2000000</v>
      </c>
      <c r="I1575" s="865">
        <v>2000000</v>
      </c>
      <c r="J1575" s="865"/>
      <c r="K1575" s="468"/>
      <c r="L1575" s="468"/>
    </row>
    <row r="1576" spans="2:12" ht="49.5" hidden="1" customHeight="1" x14ac:dyDescent="0.25">
      <c r="B1576" s="854">
        <v>22020708</v>
      </c>
      <c r="C1576" s="854">
        <v>70740</v>
      </c>
      <c r="D1576" s="854"/>
      <c r="E1576" s="854"/>
      <c r="F1576" s="854"/>
      <c r="G1576" s="856" t="s">
        <v>128</v>
      </c>
      <c r="H1576" s="865">
        <v>60000000</v>
      </c>
      <c r="I1576" s="865">
        <v>60000000</v>
      </c>
      <c r="J1576" s="865"/>
      <c r="K1576" s="468"/>
      <c r="L1576" s="468"/>
    </row>
    <row r="1577" spans="2:12" ht="49.5" hidden="1" customHeight="1" x14ac:dyDescent="0.25">
      <c r="B1577" s="855">
        <v>220208</v>
      </c>
      <c r="C1577" s="854">
        <v>70740</v>
      </c>
      <c r="D1577" s="855"/>
      <c r="E1577" s="855"/>
      <c r="F1577" s="855"/>
      <c r="G1577" s="862" t="s">
        <v>129</v>
      </c>
      <c r="H1577" s="863">
        <f>SUM(H1578:H1579)</f>
        <v>4000000</v>
      </c>
      <c r="I1577" s="863">
        <f>SUM(I1578:I1579)</f>
        <v>4000000</v>
      </c>
      <c r="J1577" s="863"/>
      <c r="K1577" s="468"/>
      <c r="L1577" s="468"/>
    </row>
    <row r="1578" spans="2:12" ht="66" hidden="1" customHeight="1" x14ac:dyDescent="0.25">
      <c r="B1578" s="866">
        <v>22020801</v>
      </c>
      <c r="C1578" s="854">
        <v>70740</v>
      </c>
      <c r="D1578" s="866"/>
      <c r="E1578" s="866"/>
      <c r="F1578" s="866"/>
      <c r="G1578" s="867" t="s">
        <v>130</v>
      </c>
      <c r="H1578" s="865">
        <v>1000000</v>
      </c>
      <c r="I1578" s="865">
        <v>1000000</v>
      </c>
      <c r="J1578" s="865"/>
      <c r="K1578" s="468"/>
      <c r="L1578" s="468"/>
    </row>
    <row r="1579" spans="2:12" ht="99" hidden="1" customHeight="1" x14ac:dyDescent="0.25">
      <c r="B1579" s="854">
        <v>22020803</v>
      </c>
      <c r="C1579" s="854">
        <v>70740</v>
      </c>
      <c r="D1579" s="854"/>
      <c r="E1579" s="864" t="s">
        <v>502</v>
      </c>
      <c r="F1579" s="854">
        <v>50610801</v>
      </c>
      <c r="G1579" s="856" t="s">
        <v>132</v>
      </c>
      <c r="H1579" s="865">
        <v>3000000</v>
      </c>
      <c r="I1579" s="865">
        <v>3000000</v>
      </c>
      <c r="J1579" s="865"/>
      <c r="K1579" s="468"/>
      <c r="L1579" s="468"/>
    </row>
    <row r="1580" spans="2:12" ht="82.5" hidden="1" customHeight="1" x14ac:dyDescent="0.25">
      <c r="B1580" s="855">
        <v>220209</v>
      </c>
      <c r="C1580" s="854">
        <v>70740</v>
      </c>
      <c r="D1580" s="855"/>
      <c r="E1580" s="855"/>
      <c r="F1580" s="855"/>
      <c r="G1580" s="862" t="s">
        <v>134</v>
      </c>
      <c r="H1580" s="863">
        <f>SUM(H1581:H1582)</f>
        <v>115507.76</v>
      </c>
      <c r="I1580" s="863">
        <f>SUM(I1581:I1582)</f>
        <v>115507.76</v>
      </c>
      <c r="J1580" s="863"/>
      <c r="K1580" s="468"/>
      <c r="L1580" s="468"/>
    </row>
    <row r="1581" spans="2:12" ht="82.5" hidden="1" customHeight="1" x14ac:dyDescent="0.25">
      <c r="B1581" s="854">
        <v>22020901</v>
      </c>
      <c r="C1581" s="854">
        <v>70740</v>
      </c>
      <c r="D1581" s="854"/>
      <c r="E1581" s="854"/>
      <c r="F1581" s="854"/>
      <c r="G1581" s="856" t="s">
        <v>135</v>
      </c>
      <c r="H1581" s="865">
        <v>5000</v>
      </c>
      <c r="I1581" s="865">
        <v>5000</v>
      </c>
      <c r="J1581" s="865"/>
      <c r="K1581" s="468"/>
      <c r="L1581" s="468"/>
    </row>
    <row r="1582" spans="2:12" ht="49.5" hidden="1" customHeight="1" x14ac:dyDescent="0.25">
      <c r="B1582" s="854">
        <v>22020901</v>
      </c>
      <c r="C1582" s="854"/>
      <c r="D1582" s="854"/>
      <c r="E1582" s="854"/>
      <c r="F1582" s="854"/>
      <c r="G1582" s="856" t="s">
        <v>874</v>
      </c>
      <c r="H1582" s="865">
        <v>110507.76</v>
      </c>
      <c r="I1582" s="865">
        <v>110507.76</v>
      </c>
      <c r="J1582" s="865"/>
      <c r="K1582" s="468"/>
      <c r="L1582" s="468"/>
    </row>
    <row r="1583" spans="2:12" ht="49.5" hidden="1" customHeight="1" x14ac:dyDescent="0.25">
      <c r="B1583" s="855">
        <v>220210</v>
      </c>
      <c r="C1583" s="854">
        <v>70740</v>
      </c>
      <c r="D1583" s="855"/>
      <c r="E1583" s="855"/>
      <c r="F1583" s="855"/>
      <c r="G1583" s="862" t="s">
        <v>137</v>
      </c>
      <c r="H1583" s="863">
        <f>SUM(H1584:H1592)</f>
        <v>1422077219.5999999</v>
      </c>
      <c r="I1583" s="863">
        <f>SUM(I1584:I1592)</f>
        <v>1422077219.5999999</v>
      </c>
      <c r="J1583" s="863"/>
      <c r="K1583" s="468"/>
      <c r="L1583" s="468"/>
    </row>
    <row r="1584" spans="2:12" ht="49.5" hidden="1" customHeight="1" x14ac:dyDescent="0.25">
      <c r="B1584" s="854">
        <v>22021001</v>
      </c>
      <c r="C1584" s="854">
        <v>70740</v>
      </c>
      <c r="D1584" s="854"/>
      <c r="E1584" s="864" t="s">
        <v>502</v>
      </c>
      <c r="F1584" s="854">
        <v>50610801</v>
      </c>
      <c r="G1584" s="856" t="s">
        <v>138</v>
      </c>
      <c r="H1584" s="865">
        <v>1000000</v>
      </c>
      <c r="I1584" s="865">
        <v>1000000</v>
      </c>
      <c r="J1584" s="865"/>
      <c r="K1584" s="468"/>
      <c r="L1584" s="468"/>
    </row>
    <row r="1585" spans="2:12" ht="49.5" hidden="1" customHeight="1" x14ac:dyDescent="0.25">
      <c r="B1585" s="854">
        <v>22021002</v>
      </c>
      <c r="C1585" s="854">
        <v>70740</v>
      </c>
      <c r="D1585" s="854"/>
      <c r="E1585" s="854"/>
      <c r="F1585" s="854"/>
      <c r="G1585" s="856" t="s">
        <v>139</v>
      </c>
      <c r="H1585" s="865">
        <v>2000000</v>
      </c>
      <c r="I1585" s="865">
        <v>2000000</v>
      </c>
      <c r="J1585" s="865"/>
      <c r="K1585" s="468"/>
      <c r="L1585" s="468"/>
    </row>
    <row r="1586" spans="2:12" ht="66" hidden="1" customHeight="1" x14ac:dyDescent="0.25">
      <c r="B1586" s="866">
        <v>22021003</v>
      </c>
      <c r="C1586" s="854">
        <v>70740</v>
      </c>
      <c r="D1586" s="866"/>
      <c r="E1586" s="866"/>
      <c r="F1586" s="866"/>
      <c r="G1586" s="867" t="s">
        <v>140</v>
      </c>
      <c r="H1586" s="865">
        <v>5000000</v>
      </c>
      <c r="I1586" s="865">
        <v>5000000</v>
      </c>
      <c r="J1586" s="865"/>
      <c r="K1586" s="468"/>
      <c r="L1586" s="468"/>
    </row>
    <row r="1587" spans="2:12" ht="82.5" hidden="1" customHeight="1" x14ac:dyDescent="0.25">
      <c r="B1587" s="854">
        <v>22021004</v>
      </c>
      <c r="C1587" s="854">
        <v>70721</v>
      </c>
      <c r="D1587" s="854"/>
      <c r="E1587" s="864" t="s">
        <v>502</v>
      </c>
      <c r="F1587" s="854">
        <v>50610801</v>
      </c>
      <c r="G1587" s="856" t="s">
        <v>141</v>
      </c>
      <c r="H1587" s="865">
        <v>1405427219.5999999</v>
      </c>
      <c r="I1587" s="865">
        <v>1405427219.5999999</v>
      </c>
      <c r="J1587" s="865"/>
      <c r="K1587" s="468"/>
      <c r="L1587" s="468"/>
    </row>
    <row r="1588" spans="2:12" ht="33" hidden="1" customHeight="1" x14ac:dyDescent="0.25">
      <c r="B1588" s="854">
        <v>22021006</v>
      </c>
      <c r="C1588" s="854"/>
      <c r="D1588" s="854"/>
      <c r="E1588" s="854"/>
      <c r="F1588" s="854"/>
      <c r="G1588" s="856" t="s">
        <v>142</v>
      </c>
      <c r="H1588" s="865">
        <v>500000</v>
      </c>
      <c r="I1588" s="865">
        <v>500000</v>
      </c>
      <c r="J1588" s="865"/>
      <c r="K1588" s="468"/>
      <c r="L1588" s="468"/>
    </row>
    <row r="1589" spans="2:12" ht="16.5" hidden="1" customHeight="1" x14ac:dyDescent="0.25">
      <c r="B1589" s="854">
        <v>22021007</v>
      </c>
      <c r="C1589" s="854">
        <v>70740</v>
      </c>
      <c r="D1589" s="854"/>
      <c r="E1589" s="864" t="s">
        <v>502</v>
      </c>
      <c r="F1589" s="854">
        <v>50610801</v>
      </c>
      <c r="G1589" s="856" t="s">
        <v>143</v>
      </c>
      <c r="H1589" s="865">
        <v>5000000</v>
      </c>
      <c r="I1589" s="865">
        <v>5000000</v>
      </c>
      <c r="J1589" s="865"/>
      <c r="K1589" s="468"/>
      <c r="L1589" s="468"/>
    </row>
    <row r="1590" spans="2:12" ht="16.5" hidden="1" customHeight="1" x14ac:dyDescent="0.25">
      <c r="B1590" s="854">
        <v>22021008</v>
      </c>
      <c r="C1590" s="854">
        <v>70740</v>
      </c>
      <c r="D1590" s="854"/>
      <c r="E1590" s="864" t="s">
        <v>502</v>
      </c>
      <c r="F1590" s="854">
        <v>50610801</v>
      </c>
      <c r="G1590" s="856" t="s">
        <v>553</v>
      </c>
      <c r="H1590" s="865">
        <v>3000000</v>
      </c>
      <c r="I1590" s="865">
        <v>3000000</v>
      </c>
      <c r="J1590" s="865"/>
      <c r="K1590" s="468"/>
      <c r="L1590" s="468"/>
    </row>
    <row r="1591" spans="2:12" ht="16.5" hidden="1" customHeight="1" x14ac:dyDescent="0.25">
      <c r="B1591" s="866">
        <v>22021014</v>
      </c>
      <c r="C1591" s="854">
        <v>70740</v>
      </c>
      <c r="D1591" s="866"/>
      <c r="E1591" s="866"/>
      <c r="F1591" s="866"/>
      <c r="G1591" s="867" t="s">
        <v>224</v>
      </c>
      <c r="H1591" s="865">
        <v>150000</v>
      </c>
      <c r="I1591" s="865">
        <v>150000</v>
      </c>
      <c r="J1591" s="865"/>
      <c r="K1591" s="468"/>
      <c r="L1591" s="468"/>
    </row>
    <row r="1592" spans="2:12" ht="15" hidden="1" customHeight="1" x14ac:dyDescent="0.25">
      <c r="B1592" s="854">
        <v>22021021</v>
      </c>
      <c r="C1592" s="854">
        <v>70740</v>
      </c>
      <c r="D1592" s="854"/>
      <c r="E1592" s="866"/>
      <c r="F1592" s="866"/>
      <c r="G1592" s="856" t="s">
        <v>149</v>
      </c>
      <c r="H1592" s="857"/>
      <c r="I1592" s="857"/>
      <c r="J1592" s="857"/>
      <c r="K1592" s="468"/>
      <c r="L1592" s="468"/>
    </row>
    <row r="1593" spans="2:12" ht="16.5" hidden="1" customHeight="1" x14ac:dyDescent="0.25">
      <c r="B1593" s="854"/>
      <c r="C1593" s="854"/>
      <c r="D1593" s="854"/>
      <c r="E1593" s="854"/>
      <c r="F1593" s="854"/>
      <c r="G1593" s="868"/>
      <c r="H1593" s="869"/>
      <c r="I1593" s="869"/>
      <c r="J1593" s="869"/>
      <c r="K1593" s="468"/>
      <c r="L1593" s="468"/>
    </row>
    <row r="1594" spans="2:12" ht="16.5" hidden="1" customHeight="1" x14ac:dyDescent="0.25">
      <c r="B1594" s="854">
        <v>23</v>
      </c>
      <c r="C1594" s="854"/>
      <c r="D1594" s="854"/>
      <c r="E1594" s="854"/>
      <c r="F1594" s="854"/>
      <c r="G1594" s="856" t="s">
        <v>154</v>
      </c>
      <c r="H1594" s="870">
        <f>SUM(H1595,H1609,H1612,H1615)</f>
        <v>201117711</v>
      </c>
      <c r="I1594" s="870">
        <f>SUM(I1595,I1609,I1612,I1615)</f>
        <v>149117711</v>
      </c>
      <c r="J1594" s="870"/>
      <c r="K1594" s="468"/>
      <c r="L1594" s="468"/>
    </row>
    <row r="1595" spans="2:12" ht="16.5" hidden="1" customHeight="1" x14ac:dyDescent="0.25">
      <c r="B1595" s="854">
        <v>2301</v>
      </c>
      <c r="C1595" s="854"/>
      <c r="D1595" s="854"/>
      <c r="E1595" s="854"/>
      <c r="F1595" s="854"/>
      <c r="G1595" s="856" t="s">
        <v>155</v>
      </c>
      <c r="H1595" s="871">
        <f>SUM(H1597:H1608)</f>
        <v>171117711</v>
      </c>
      <c r="I1595" s="871">
        <f>SUM(I1597:I1608)</f>
        <v>119117711</v>
      </c>
      <c r="J1595" s="871"/>
      <c r="K1595" s="468"/>
      <c r="L1595" s="468"/>
    </row>
    <row r="1596" spans="2:12" ht="16.5" hidden="1" customHeight="1" x14ac:dyDescent="0.25">
      <c r="B1596" s="854">
        <v>230101</v>
      </c>
      <c r="C1596" s="854"/>
      <c r="D1596" s="854"/>
      <c r="E1596" s="854"/>
      <c r="F1596" s="854"/>
      <c r="G1596" s="856" t="s">
        <v>156</v>
      </c>
      <c r="H1596" s="872">
        <f>SUM(H1597,H1602,H1603,H1604,H1605,H1606,H1607)</f>
        <v>144000000</v>
      </c>
      <c r="I1596" s="872">
        <f>SUM(I1597,I1602,I1603,I1604,I1605,I1606,I1607)</f>
        <v>92000000</v>
      </c>
      <c r="J1596" s="872"/>
      <c r="K1596" s="468"/>
      <c r="L1596" s="468"/>
    </row>
    <row r="1597" spans="2:12" ht="16.5" hidden="1" customHeight="1" x14ac:dyDescent="0.25">
      <c r="B1597" s="854">
        <v>23010105</v>
      </c>
      <c r="C1597" s="854"/>
      <c r="D1597" s="854"/>
      <c r="E1597" s="854"/>
      <c r="F1597" s="854"/>
      <c r="G1597" s="856" t="s">
        <v>157</v>
      </c>
      <c r="H1597" s="872">
        <v>60000000</v>
      </c>
      <c r="I1597" s="872">
        <v>60000000</v>
      </c>
      <c r="J1597" s="872"/>
      <c r="K1597" s="468"/>
      <c r="L1597" s="468"/>
    </row>
    <row r="1598" spans="2:12" ht="16.5" customHeight="1" x14ac:dyDescent="0.25">
      <c r="B1598" s="854"/>
      <c r="C1598" s="854"/>
      <c r="D1598" s="854"/>
      <c r="E1598" s="854"/>
      <c r="F1598" s="854"/>
      <c r="G1598" s="856" t="s">
        <v>564</v>
      </c>
      <c r="H1598" s="872">
        <f>SUM(H1599)</f>
        <v>9039237</v>
      </c>
      <c r="I1598" s="872">
        <f>SUM(I1599)</f>
        <v>9039237</v>
      </c>
      <c r="J1598" s="872"/>
      <c r="K1598" s="468"/>
      <c r="L1598" s="468"/>
    </row>
    <row r="1599" spans="2:12" ht="16.5" customHeight="1" x14ac:dyDescent="0.25">
      <c r="B1599" s="854"/>
      <c r="C1599" s="854"/>
      <c r="D1599" s="854"/>
      <c r="E1599" s="854"/>
      <c r="F1599" s="854"/>
      <c r="G1599" s="856" t="s">
        <v>564</v>
      </c>
      <c r="H1599" s="872">
        <f>SUM(H1600:H1601)</f>
        <v>9039237</v>
      </c>
      <c r="I1599" s="872">
        <f>SUM(I1600:I1601)</f>
        <v>9039237</v>
      </c>
      <c r="J1599" s="872"/>
      <c r="K1599" s="468"/>
      <c r="L1599" s="468"/>
    </row>
    <row r="1600" spans="2:12" ht="16.5" customHeight="1" x14ac:dyDescent="0.25">
      <c r="B1600" s="854"/>
      <c r="C1600" s="854"/>
      <c r="D1600" s="854"/>
      <c r="E1600" s="854"/>
      <c r="F1600" s="854"/>
      <c r="G1600" s="856" t="s">
        <v>1065</v>
      </c>
      <c r="H1600" s="872">
        <v>7914876</v>
      </c>
      <c r="I1600" s="872">
        <v>7914876</v>
      </c>
      <c r="J1600" s="872"/>
      <c r="K1600" s="468"/>
      <c r="L1600" s="468"/>
    </row>
    <row r="1601" spans="2:12" ht="16.5" customHeight="1" x14ac:dyDescent="0.25">
      <c r="B1601" s="854"/>
      <c r="C1601" s="854"/>
      <c r="D1601" s="854"/>
      <c r="E1601" s="854"/>
      <c r="F1601" s="854"/>
      <c r="G1601" s="856" t="s">
        <v>474</v>
      </c>
      <c r="H1601" s="872">
        <v>1124361</v>
      </c>
      <c r="I1601" s="872">
        <v>1124361</v>
      </c>
      <c r="J1601" s="872"/>
      <c r="K1601" s="468"/>
      <c r="L1601" s="468"/>
    </row>
    <row r="1602" spans="2:12" ht="18" x14ac:dyDescent="0.25">
      <c r="B1602" s="854">
        <v>23010108</v>
      </c>
      <c r="C1602" s="854"/>
      <c r="D1602" s="854"/>
      <c r="E1602" s="854"/>
      <c r="F1602" s="854"/>
      <c r="G1602" s="856" t="s">
        <v>159</v>
      </c>
      <c r="H1602" s="872">
        <v>25000000</v>
      </c>
      <c r="I1602" s="872">
        <v>25000000</v>
      </c>
      <c r="J1602" s="872"/>
      <c r="K1602" s="468"/>
      <c r="L1602" s="468"/>
    </row>
    <row r="1603" spans="2:12" ht="54" x14ac:dyDescent="0.25">
      <c r="B1603" s="854">
        <v>23010112</v>
      </c>
      <c r="C1603" s="854"/>
      <c r="D1603" s="854"/>
      <c r="E1603" s="854"/>
      <c r="F1603" s="854"/>
      <c r="G1603" s="856" t="s">
        <v>161</v>
      </c>
      <c r="H1603" s="872">
        <v>15000000</v>
      </c>
      <c r="I1603" s="872">
        <v>1000000</v>
      </c>
      <c r="J1603" s="872"/>
      <c r="K1603" s="468"/>
      <c r="L1603" s="468"/>
    </row>
    <row r="1604" spans="2:12" ht="36" x14ac:dyDescent="0.25">
      <c r="B1604" s="854">
        <v>23010113</v>
      </c>
      <c r="C1604" s="854"/>
      <c r="D1604" s="854"/>
      <c r="E1604" s="854"/>
      <c r="F1604" s="854"/>
      <c r="G1604" s="856" t="s">
        <v>162</v>
      </c>
      <c r="H1604" s="872">
        <v>40000000</v>
      </c>
      <c r="I1604" s="872">
        <v>2000000</v>
      </c>
      <c r="J1604" s="872"/>
      <c r="K1604" s="468"/>
      <c r="L1604" s="468"/>
    </row>
    <row r="1605" spans="2:12" ht="36" x14ac:dyDescent="0.25">
      <c r="B1605" s="854">
        <v>23010114</v>
      </c>
      <c r="C1605" s="854"/>
      <c r="D1605" s="854"/>
      <c r="E1605" s="854"/>
      <c r="F1605" s="854"/>
      <c r="G1605" s="856" t="s">
        <v>163</v>
      </c>
      <c r="H1605" s="872">
        <v>3000000</v>
      </c>
      <c r="I1605" s="872">
        <v>3000000</v>
      </c>
      <c r="J1605" s="872"/>
      <c r="K1605" s="468"/>
      <c r="L1605" s="468"/>
    </row>
    <row r="1606" spans="2:12" ht="54" x14ac:dyDescent="0.25">
      <c r="B1606" s="854">
        <v>23010115</v>
      </c>
      <c r="C1606" s="854"/>
      <c r="D1606" s="854"/>
      <c r="E1606" s="854"/>
      <c r="F1606" s="854"/>
      <c r="G1606" s="856" t="s">
        <v>164</v>
      </c>
      <c r="H1606" s="872"/>
      <c r="I1606" s="872"/>
      <c r="J1606" s="872"/>
      <c r="K1606" s="468"/>
      <c r="L1606" s="468"/>
    </row>
    <row r="1607" spans="2:12" ht="36" x14ac:dyDescent="0.25">
      <c r="B1607" s="854">
        <v>23010117</v>
      </c>
      <c r="C1607" s="854"/>
      <c r="D1607" s="854"/>
      <c r="E1607" s="854"/>
      <c r="F1607" s="854"/>
      <c r="G1607" s="856" t="s">
        <v>166</v>
      </c>
      <c r="H1607" s="872">
        <v>1000000</v>
      </c>
      <c r="I1607" s="872">
        <v>1000000</v>
      </c>
      <c r="J1607" s="872"/>
      <c r="K1607" s="468"/>
      <c r="L1607" s="468"/>
    </row>
    <row r="1608" spans="2:12" ht="36" x14ac:dyDescent="0.25">
      <c r="B1608" s="854">
        <v>23010119</v>
      </c>
      <c r="C1608" s="854"/>
      <c r="D1608" s="854"/>
      <c r="E1608" s="854"/>
      <c r="F1608" s="854"/>
      <c r="G1608" s="856" t="s">
        <v>168</v>
      </c>
      <c r="H1608" s="872"/>
      <c r="I1608" s="872"/>
      <c r="J1608" s="872"/>
      <c r="K1608" s="468"/>
      <c r="L1608" s="468"/>
    </row>
    <row r="1609" spans="2:12" ht="18" x14ac:dyDescent="0.25">
      <c r="B1609" s="854">
        <v>2302</v>
      </c>
      <c r="C1609" s="854"/>
      <c r="D1609" s="854"/>
      <c r="E1609" s="854"/>
      <c r="F1609" s="854"/>
      <c r="G1609" s="858" t="s">
        <v>778</v>
      </c>
      <c r="H1609" s="869">
        <f>SUM(H1610)</f>
        <v>2240000</v>
      </c>
      <c r="I1609" s="869">
        <f>SUM(I1610)</f>
        <v>2240000</v>
      </c>
      <c r="J1609" s="869"/>
      <c r="K1609" s="468"/>
      <c r="L1609" s="468"/>
    </row>
    <row r="1610" spans="2:12" ht="18" x14ac:dyDescent="0.25">
      <c r="B1610" s="854">
        <v>230201</v>
      </c>
      <c r="C1610" s="854"/>
      <c r="D1610" s="854"/>
      <c r="E1610" s="854"/>
      <c r="F1610" s="854"/>
      <c r="G1610" s="858" t="s">
        <v>1062</v>
      </c>
      <c r="H1610" s="869">
        <v>2240000</v>
      </c>
      <c r="I1610" s="869">
        <v>2240000</v>
      </c>
      <c r="J1610" s="869"/>
      <c r="K1610" s="468"/>
      <c r="L1610" s="468"/>
    </row>
    <row r="1611" spans="2:12" ht="18" x14ac:dyDescent="0.25">
      <c r="B1611" s="854"/>
      <c r="C1611" s="854"/>
      <c r="D1611" s="854"/>
      <c r="E1611" s="854"/>
      <c r="F1611" s="854"/>
      <c r="G1611" s="868" t="s">
        <v>194</v>
      </c>
      <c r="H1611" s="869">
        <v>2240000</v>
      </c>
      <c r="I1611" s="869">
        <v>2240000</v>
      </c>
      <c r="J1611" s="869"/>
      <c r="K1611" s="468"/>
      <c r="L1611" s="468"/>
    </row>
    <row r="1612" spans="2:12" ht="18" x14ac:dyDescent="0.25">
      <c r="B1612" s="854"/>
      <c r="C1612" s="854"/>
      <c r="D1612" s="854"/>
      <c r="E1612" s="854"/>
      <c r="F1612" s="854"/>
      <c r="G1612" s="858" t="s">
        <v>866</v>
      </c>
      <c r="H1612" s="869">
        <f>SUM(H1613)</f>
        <v>20000000</v>
      </c>
      <c r="I1612" s="869">
        <f>SUM(I1613)</f>
        <v>20000000</v>
      </c>
      <c r="J1612" s="869"/>
      <c r="K1612" s="468"/>
      <c r="L1612" s="468"/>
    </row>
    <row r="1613" spans="2:12" ht="18" x14ac:dyDescent="0.25">
      <c r="B1613" s="854"/>
      <c r="C1613" s="854"/>
      <c r="D1613" s="854"/>
      <c r="E1613" s="854"/>
      <c r="F1613" s="854"/>
      <c r="G1613" s="858" t="s">
        <v>866</v>
      </c>
      <c r="H1613" s="869">
        <v>20000000</v>
      </c>
      <c r="I1613" s="869">
        <v>20000000</v>
      </c>
      <c r="J1613" s="869"/>
      <c r="K1613" s="468"/>
      <c r="L1613" s="468"/>
    </row>
    <row r="1614" spans="2:12" ht="18" x14ac:dyDescent="0.25">
      <c r="B1614" s="854"/>
      <c r="C1614" s="854"/>
      <c r="D1614" s="854"/>
      <c r="E1614" s="854"/>
      <c r="F1614" s="854"/>
      <c r="G1614" s="868" t="s">
        <v>1063</v>
      </c>
      <c r="H1614" s="869">
        <v>20000000</v>
      </c>
      <c r="I1614" s="869">
        <v>20000000</v>
      </c>
      <c r="J1614" s="869"/>
      <c r="K1614" s="468"/>
      <c r="L1614" s="468"/>
    </row>
    <row r="1615" spans="2:12" ht="18" x14ac:dyDescent="0.25">
      <c r="B1615" s="854"/>
      <c r="C1615" s="854"/>
      <c r="D1615" s="854"/>
      <c r="E1615" s="854"/>
      <c r="F1615" s="854"/>
      <c r="G1615" s="858" t="s">
        <v>215</v>
      </c>
      <c r="H1615" s="869">
        <f>SUM(H1616)</f>
        <v>7760000</v>
      </c>
      <c r="I1615" s="869">
        <f>SUM(I1616)</f>
        <v>7760000</v>
      </c>
      <c r="J1615" s="869"/>
      <c r="K1615" s="468"/>
      <c r="L1615" s="468"/>
    </row>
    <row r="1616" spans="2:12" ht="18" x14ac:dyDescent="0.25">
      <c r="B1616" s="854"/>
      <c r="C1616" s="854"/>
      <c r="D1616" s="854"/>
      <c r="E1616" s="854"/>
      <c r="F1616" s="854"/>
      <c r="G1616" s="858" t="s">
        <v>1064</v>
      </c>
      <c r="H1616" s="869">
        <v>7760000</v>
      </c>
      <c r="I1616" s="869">
        <v>7760000</v>
      </c>
      <c r="J1616" s="869"/>
      <c r="K1616" s="468"/>
      <c r="L1616" s="468"/>
    </row>
    <row r="1617" spans="2:12" ht="18" x14ac:dyDescent="0.25">
      <c r="B1617" s="854"/>
      <c r="C1617" s="854"/>
      <c r="D1617" s="854"/>
      <c r="E1617" s="854"/>
      <c r="F1617" s="854"/>
      <c r="G1617" s="868" t="s">
        <v>219</v>
      </c>
      <c r="H1617" s="869">
        <v>7760000</v>
      </c>
      <c r="I1617" s="869">
        <v>7760000</v>
      </c>
      <c r="J1617" s="869"/>
      <c r="K1617" s="468"/>
      <c r="L1617" s="468"/>
    </row>
    <row r="1618" spans="2:12" ht="66" customHeight="1" x14ac:dyDescent="0.25">
      <c r="B1618" s="854"/>
      <c r="C1618" s="854"/>
      <c r="D1618" s="854"/>
      <c r="E1618" s="854"/>
      <c r="F1618" s="854"/>
      <c r="G1618" s="868"/>
      <c r="H1618" s="869"/>
      <c r="I1618" s="869"/>
      <c r="J1618" s="869"/>
      <c r="K1618" s="468"/>
      <c r="L1618" s="468"/>
    </row>
    <row r="1619" spans="2:12" ht="16.5" customHeight="1" x14ac:dyDescent="0.25">
      <c r="B1619" s="873" t="s">
        <v>222</v>
      </c>
      <c r="C1619" s="873"/>
      <c r="D1619" s="873"/>
      <c r="E1619" s="873"/>
      <c r="F1619" s="873"/>
      <c r="G1619" s="873"/>
      <c r="H1619" s="873"/>
      <c r="I1619" s="873"/>
      <c r="J1619" s="873"/>
      <c r="K1619" s="468"/>
      <c r="L1619" s="468"/>
    </row>
    <row r="1620" spans="2:12" ht="14.25" customHeight="1" x14ac:dyDescent="0.25">
      <c r="B1620" s="470"/>
      <c r="C1620" s="470"/>
      <c r="D1620" s="470"/>
      <c r="E1620" s="470"/>
      <c r="F1620" s="470"/>
      <c r="G1620" s="470" t="s">
        <v>3</v>
      </c>
      <c r="H1620" s="874">
        <f>H1530</f>
        <v>50464995</v>
      </c>
      <c r="I1620" s="874">
        <f>I1530</f>
        <v>50464995</v>
      </c>
      <c r="J1620" s="874"/>
      <c r="K1620" s="468"/>
      <c r="L1620" s="468"/>
    </row>
    <row r="1621" spans="2:12" ht="33" customHeight="1" x14ac:dyDescent="0.25">
      <c r="B1621" s="470"/>
      <c r="C1621" s="470"/>
      <c r="D1621" s="470"/>
      <c r="E1621" s="470"/>
      <c r="F1621" s="470"/>
      <c r="G1621" s="470" t="s">
        <v>4</v>
      </c>
      <c r="H1621" s="852">
        <f>H1537</f>
        <v>1787822727.3599999</v>
      </c>
      <c r="I1621" s="876">
        <v>16344208.310000001</v>
      </c>
      <c r="J1621" s="852"/>
      <c r="K1621" s="468"/>
      <c r="L1621" s="468"/>
    </row>
    <row r="1622" spans="2:12" ht="18" x14ac:dyDescent="0.25">
      <c r="B1622" s="470"/>
      <c r="C1622" s="470"/>
      <c r="D1622" s="470"/>
      <c r="E1622" s="470"/>
      <c r="F1622" s="470"/>
      <c r="G1622" s="470" t="s">
        <v>154</v>
      </c>
      <c r="H1622" s="852">
        <f>H1594</f>
        <v>201117711</v>
      </c>
      <c r="I1622" s="852"/>
      <c r="J1622" s="852"/>
      <c r="K1622" s="468"/>
      <c r="L1622" s="468"/>
    </row>
    <row r="1623" spans="2:12" ht="18.75" customHeight="1" x14ac:dyDescent="0.25">
      <c r="B1623" s="470"/>
      <c r="C1623" s="470"/>
      <c r="D1623" s="470"/>
      <c r="E1623" s="470"/>
      <c r="F1623" s="470"/>
      <c r="G1623" s="470" t="s">
        <v>2</v>
      </c>
      <c r="H1623" s="875">
        <f>SUM(H1620:H1622)</f>
        <v>2039405433.3599999</v>
      </c>
      <c r="I1623" s="875">
        <f>SUM(I1620:I1622)</f>
        <v>66809203.310000002</v>
      </c>
      <c r="J1623" s="875"/>
      <c r="K1623" s="468"/>
      <c r="L1623" s="468"/>
    </row>
    <row r="1624" spans="2:12" x14ac:dyDescent="0.2">
      <c r="B1624" s="814"/>
      <c r="C1624" s="814"/>
      <c r="D1624" s="815"/>
      <c r="E1624" s="816"/>
      <c r="F1624" s="814"/>
      <c r="G1624" s="817"/>
      <c r="H1624" s="818"/>
      <c r="I1624" s="819"/>
      <c r="J1624" s="819"/>
    </row>
    <row r="1625" spans="2:12" x14ac:dyDescent="0.25">
      <c r="B1625" s="20"/>
      <c r="C1625" s="18"/>
      <c r="D1625" s="18"/>
      <c r="E1625" s="18"/>
      <c r="F1625" s="20"/>
      <c r="G1625" s="37"/>
      <c r="H1625" s="44"/>
      <c r="I1625" s="40"/>
      <c r="J1625" s="40"/>
    </row>
    <row r="1626" spans="2:12" x14ac:dyDescent="0.25">
      <c r="B1626" s="18"/>
      <c r="C1626" s="20"/>
      <c r="D1626" s="18"/>
      <c r="E1626" s="18"/>
      <c r="F1626" s="18"/>
      <c r="G1626" s="20"/>
      <c r="H1626" s="37"/>
      <c r="I1626" s="44"/>
      <c r="J1626" s="44"/>
    </row>
    <row r="1627" spans="2:12" ht="20.25" customHeight="1" x14ac:dyDescent="0.3">
      <c r="B1627" s="910" t="s">
        <v>0</v>
      </c>
      <c r="C1627" s="910"/>
      <c r="D1627" s="910"/>
      <c r="E1627" s="910"/>
      <c r="F1627" s="910"/>
      <c r="G1627" s="910"/>
      <c r="H1627" s="910"/>
      <c r="I1627" s="910"/>
      <c r="J1627" s="910"/>
      <c r="K1627" s="910"/>
      <c r="L1627" s="910"/>
    </row>
    <row r="1628" spans="2:12" ht="23.25" x14ac:dyDescent="0.35">
      <c r="B1628" s="911" t="s">
        <v>620</v>
      </c>
      <c r="C1628" s="911"/>
      <c r="D1628" s="911"/>
      <c r="E1628" s="911"/>
      <c r="F1628" s="911"/>
      <c r="G1628" s="911"/>
      <c r="H1628" s="911"/>
      <c r="I1628" s="911"/>
      <c r="J1628" s="911"/>
      <c r="K1628" s="911"/>
      <c r="L1628" s="911"/>
    </row>
    <row r="1629" spans="2:12" ht="51" x14ac:dyDescent="0.2">
      <c r="B1629" s="542" t="s">
        <v>470</v>
      </c>
      <c r="C1629" s="542" t="s">
        <v>466</v>
      </c>
      <c r="D1629" s="542" t="s">
        <v>500</v>
      </c>
      <c r="E1629" s="542" t="s">
        <v>501</v>
      </c>
      <c r="F1629" s="542" t="s">
        <v>467</v>
      </c>
      <c r="G1629" s="317" t="s">
        <v>455</v>
      </c>
      <c r="H1629" s="214" t="s">
        <v>559</v>
      </c>
      <c r="I1629" s="783" t="s">
        <v>1107</v>
      </c>
      <c r="J1629" s="214"/>
      <c r="K1629" s="542" t="s">
        <v>777</v>
      </c>
      <c r="L1629" s="199" t="s">
        <v>790</v>
      </c>
    </row>
    <row r="1630" spans="2:12" ht="14.25" x14ac:dyDescent="0.2">
      <c r="B1630" s="544"/>
      <c r="C1630" s="544"/>
      <c r="D1630" s="294"/>
      <c r="E1630" s="544"/>
      <c r="F1630" s="544"/>
      <c r="G1630" s="215"/>
      <c r="H1630" s="351"/>
      <c r="I1630" s="351"/>
      <c r="J1630" s="351"/>
      <c r="K1630" s="351"/>
      <c r="L1630" s="351"/>
    </row>
    <row r="1631" spans="2:12" ht="14.25" x14ac:dyDescent="0.2">
      <c r="B1631" s="294">
        <v>2</v>
      </c>
      <c r="C1631" s="294">
        <v>707</v>
      </c>
      <c r="D1631" s="294"/>
      <c r="E1631" s="294" t="s">
        <v>504</v>
      </c>
      <c r="F1631" s="294"/>
      <c r="G1631" s="542" t="s">
        <v>59</v>
      </c>
      <c r="H1631" s="293">
        <f t="shared" ref="H1631:L1631" si="216">SUM(H1632,H1639,H1684)</f>
        <v>4203980242</v>
      </c>
      <c r="I1631" s="293">
        <f t="shared" si="216"/>
        <v>4079764126.54</v>
      </c>
      <c r="J1631" s="293"/>
      <c r="K1631" s="293">
        <f t="shared" si="216"/>
        <v>461000000</v>
      </c>
      <c r="L1631" s="293">
        <f t="shared" si="216"/>
        <v>0</v>
      </c>
    </row>
    <row r="1632" spans="2:12" ht="14.25" x14ac:dyDescent="0.2">
      <c r="B1632" s="294">
        <v>21</v>
      </c>
      <c r="C1632" s="294">
        <v>70760</v>
      </c>
      <c r="D1632" s="294"/>
      <c r="E1632" s="294" t="s">
        <v>504</v>
      </c>
      <c r="F1632" s="294">
        <v>50610300</v>
      </c>
      <c r="G1632" s="295" t="s">
        <v>3</v>
      </c>
      <c r="H1632" s="293">
        <f>SUM(H1633,H1635)</f>
        <v>4013980242</v>
      </c>
      <c r="I1632" s="293">
        <f t="shared" ref="I1632:L1632" si="217">SUM(I1633,I1635)</f>
        <v>4013980242</v>
      </c>
      <c r="J1632" s="293"/>
      <c r="K1632" s="293">
        <f t="shared" si="217"/>
        <v>0</v>
      </c>
      <c r="L1632" s="293">
        <f t="shared" si="217"/>
        <v>0</v>
      </c>
    </row>
    <row r="1633" spans="2:12" ht="14.25" x14ac:dyDescent="0.2">
      <c r="B1633" s="544">
        <v>21010101</v>
      </c>
      <c r="C1633" s="294">
        <v>70760</v>
      </c>
      <c r="D1633" s="294"/>
      <c r="E1633" s="294" t="s">
        <v>504</v>
      </c>
      <c r="F1633" s="294">
        <v>50610300</v>
      </c>
      <c r="G1633" s="213" t="s">
        <v>60</v>
      </c>
      <c r="H1633" s="293">
        <f>'SOCIAL SECTOR PERSONNEL COST'!H1100</f>
        <v>3980620242</v>
      </c>
      <c r="I1633" s="293">
        <f>H1633</f>
        <v>3980620242</v>
      </c>
      <c r="J1633" s="293"/>
      <c r="K1633" s="293"/>
      <c r="L1633" s="293"/>
    </row>
    <row r="1634" spans="2:12" ht="14.25" x14ac:dyDescent="0.2">
      <c r="B1634" s="544">
        <v>21010102</v>
      </c>
      <c r="C1634" s="294">
        <v>70760</v>
      </c>
      <c r="D1634" s="294"/>
      <c r="E1634" s="294"/>
      <c r="F1634" s="294"/>
      <c r="G1634" s="213" t="s">
        <v>61</v>
      </c>
      <c r="H1634" s="303"/>
      <c r="I1634" s="303"/>
      <c r="J1634" s="303"/>
      <c r="K1634" s="303"/>
      <c r="L1634" s="303"/>
    </row>
    <row r="1635" spans="2:12" ht="25.5" x14ac:dyDescent="0.2">
      <c r="B1635" s="294">
        <v>2102</v>
      </c>
      <c r="C1635" s="294">
        <v>70760</v>
      </c>
      <c r="D1635" s="294"/>
      <c r="E1635" s="294" t="s">
        <v>504</v>
      </c>
      <c r="F1635" s="294">
        <v>50610300</v>
      </c>
      <c r="G1635" s="295" t="s">
        <v>564</v>
      </c>
      <c r="H1635" s="293">
        <f>SUM(H1636)</f>
        <v>33360000</v>
      </c>
      <c r="I1635" s="293">
        <f t="shared" ref="I1635:L1635" si="218">SUM(I1636)</f>
        <v>33360000</v>
      </c>
      <c r="J1635" s="293"/>
      <c r="K1635" s="293">
        <f t="shared" si="218"/>
        <v>0</v>
      </c>
      <c r="L1635" s="293">
        <f t="shared" si="218"/>
        <v>0</v>
      </c>
    </row>
    <row r="1636" spans="2:12" ht="14.25" x14ac:dyDescent="0.2">
      <c r="B1636" s="294">
        <v>210201</v>
      </c>
      <c r="C1636" s="294">
        <v>70760</v>
      </c>
      <c r="D1636" s="294"/>
      <c r="E1636" s="294" t="s">
        <v>504</v>
      </c>
      <c r="F1636" s="294">
        <v>50610300</v>
      </c>
      <c r="G1636" s="295" t="s">
        <v>64</v>
      </c>
      <c r="H1636" s="293">
        <f>SUM(H1637,H1638)</f>
        <v>33360000</v>
      </c>
      <c r="I1636" s="293">
        <f t="shared" ref="I1636:L1636" si="219">SUM(I1637:I1638)</f>
        <v>33360000</v>
      </c>
      <c r="J1636" s="293"/>
      <c r="K1636" s="293">
        <f t="shared" si="219"/>
        <v>0</v>
      </c>
      <c r="L1636" s="293">
        <f t="shared" si="219"/>
        <v>0</v>
      </c>
    </row>
    <row r="1637" spans="2:12" ht="14.25" x14ac:dyDescent="0.2">
      <c r="B1637" s="544">
        <v>21020101</v>
      </c>
      <c r="C1637" s="294"/>
      <c r="D1637" s="294"/>
      <c r="E1637" s="294" t="s">
        <v>504</v>
      </c>
      <c r="F1637" s="294">
        <v>50610300</v>
      </c>
      <c r="G1637" s="213" t="s">
        <v>65</v>
      </c>
      <c r="H1637" s="293">
        <f>'SOCIAL SECTOR PERSONNEL COST'!J1095</f>
        <v>0</v>
      </c>
      <c r="I1637" s="293">
        <f>H1637</f>
        <v>0</v>
      </c>
      <c r="J1637" s="293"/>
      <c r="K1637" s="293"/>
      <c r="L1637" s="293"/>
    </row>
    <row r="1638" spans="2:12" ht="14.25" x14ac:dyDescent="0.2">
      <c r="B1638" s="544">
        <v>21020102</v>
      </c>
      <c r="C1638" s="294">
        <v>70760</v>
      </c>
      <c r="D1638" s="294"/>
      <c r="E1638" s="294" t="s">
        <v>504</v>
      </c>
      <c r="F1638" s="294">
        <v>50610300</v>
      </c>
      <c r="G1638" s="213" t="s">
        <v>454</v>
      </c>
      <c r="H1638" s="351">
        <f>'SOCIAL SECTOR PERSONNEL COST'!I1095</f>
        <v>33360000</v>
      </c>
      <c r="I1638" s="293">
        <f>H1638</f>
        <v>33360000</v>
      </c>
      <c r="J1638" s="293"/>
      <c r="K1638" s="293"/>
      <c r="L1638" s="293"/>
    </row>
    <row r="1639" spans="2:12" ht="14.25" x14ac:dyDescent="0.2">
      <c r="B1639" s="294">
        <v>2202</v>
      </c>
      <c r="C1639" s="294">
        <v>707</v>
      </c>
      <c r="D1639" s="294"/>
      <c r="E1639" s="294" t="s">
        <v>504</v>
      </c>
      <c r="F1639" s="294">
        <v>50610300</v>
      </c>
      <c r="G1639" s="295" t="s">
        <v>4</v>
      </c>
      <c r="H1639" s="293">
        <f>SUM(H1640,H1644,H1649,H1653,H1662,H1664,H1667,H1670,H1674)</f>
        <v>190000000</v>
      </c>
      <c r="I1639" s="490">
        <f t="shared" ref="I1639:L1639" si="220">SUM(I1640,I1644,I1649,I1653,I1662,I1664,I1667,I1670,I1674)</f>
        <v>65783884.539999999</v>
      </c>
      <c r="J1639" s="293"/>
      <c r="K1639" s="293">
        <f t="shared" si="220"/>
        <v>261000000</v>
      </c>
      <c r="L1639" s="293">
        <f t="shared" si="220"/>
        <v>0</v>
      </c>
    </row>
    <row r="1640" spans="2:12" ht="14.25" x14ac:dyDescent="0.2">
      <c r="B1640" s="294">
        <v>220201</v>
      </c>
      <c r="C1640" s="294">
        <v>70760</v>
      </c>
      <c r="D1640" s="294"/>
      <c r="E1640" s="294" t="s">
        <v>504</v>
      </c>
      <c r="F1640" s="294">
        <v>50610300</v>
      </c>
      <c r="G1640" s="295" t="s">
        <v>561</v>
      </c>
      <c r="H1640" s="293">
        <f t="shared" ref="H1640:L1640" si="221">SUM(H1641:H1643)</f>
        <v>29000000</v>
      </c>
      <c r="I1640" s="293">
        <f t="shared" si="221"/>
        <v>3000000</v>
      </c>
      <c r="J1640" s="293"/>
      <c r="K1640" s="293">
        <f t="shared" si="221"/>
        <v>180000000</v>
      </c>
      <c r="L1640" s="293">
        <f t="shared" si="221"/>
        <v>0</v>
      </c>
    </row>
    <row r="1641" spans="2:12" ht="14.25" x14ac:dyDescent="0.2">
      <c r="B1641" s="544">
        <v>22020101</v>
      </c>
      <c r="C1641" s="294">
        <v>70760</v>
      </c>
      <c r="D1641" s="294" t="s">
        <v>603</v>
      </c>
      <c r="E1641" s="294" t="s">
        <v>504</v>
      </c>
      <c r="F1641" s="294">
        <v>50610300</v>
      </c>
      <c r="G1641" s="213" t="s">
        <v>77</v>
      </c>
      <c r="H1641" s="297">
        <v>29000000</v>
      </c>
      <c r="I1641" s="297">
        <v>3000000</v>
      </c>
      <c r="J1641" s="297"/>
      <c r="K1641" s="297">
        <f>15000000+70000000</f>
        <v>85000000</v>
      </c>
      <c r="L1641" s="303"/>
    </row>
    <row r="1642" spans="2:12" ht="14.25" x14ac:dyDescent="0.2">
      <c r="B1642" s="544">
        <v>22020102</v>
      </c>
      <c r="C1642" s="294">
        <v>70760</v>
      </c>
      <c r="D1642" s="294" t="s">
        <v>603</v>
      </c>
      <c r="E1642" s="294" t="s">
        <v>504</v>
      </c>
      <c r="F1642" s="294">
        <v>50610300</v>
      </c>
      <c r="G1642" s="213" t="s">
        <v>78</v>
      </c>
      <c r="H1642" s="297"/>
      <c r="I1642" s="297"/>
      <c r="J1642" s="297"/>
      <c r="K1642" s="297">
        <f>5000000+50000000</f>
        <v>55000000</v>
      </c>
      <c r="L1642" s="303"/>
    </row>
    <row r="1643" spans="2:12" ht="25.5" x14ac:dyDescent="0.2">
      <c r="B1643" s="544">
        <v>22020104</v>
      </c>
      <c r="C1643" s="294">
        <v>70760</v>
      </c>
      <c r="D1643" s="294" t="s">
        <v>603</v>
      </c>
      <c r="E1643" s="294" t="s">
        <v>504</v>
      </c>
      <c r="F1643" s="294">
        <v>50610300</v>
      </c>
      <c r="G1643" s="213" t="s">
        <v>80</v>
      </c>
      <c r="H1643" s="297"/>
      <c r="I1643" s="297"/>
      <c r="J1643" s="297"/>
      <c r="K1643" s="297">
        <f>10000000+30000000</f>
        <v>40000000</v>
      </c>
      <c r="L1643" s="303"/>
    </row>
    <row r="1644" spans="2:12" ht="14.25" x14ac:dyDescent="0.2">
      <c r="B1644" s="294">
        <v>220202</v>
      </c>
      <c r="C1644" s="544">
        <v>70160</v>
      </c>
      <c r="D1644" s="294"/>
      <c r="E1644" s="294" t="s">
        <v>504</v>
      </c>
      <c r="F1644" s="294">
        <v>50610300</v>
      </c>
      <c r="G1644" s="295" t="s">
        <v>568</v>
      </c>
      <c r="H1644" s="293">
        <f>SUM(H1645:H1648)</f>
        <v>0</v>
      </c>
      <c r="I1644" s="293">
        <f>SUM(I1645:I1648)</f>
        <v>5000000</v>
      </c>
      <c r="J1644" s="293"/>
      <c r="K1644" s="293">
        <f>SUM(K1645:K1648)</f>
        <v>20000000</v>
      </c>
      <c r="L1644" s="293">
        <f>SUM(L1645:L1648)</f>
        <v>0</v>
      </c>
    </row>
    <row r="1645" spans="2:12" ht="14.25" x14ac:dyDescent="0.2">
      <c r="B1645" s="544">
        <v>22020203</v>
      </c>
      <c r="C1645" s="544">
        <v>70160</v>
      </c>
      <c r="D1645" s="294" t="s">
        <v>604</v>
      </c>
      <c r="E1645" s="294" t="s">
        <v>504</v>
      </c>
      <c r="F1645" s="294">
        <v>50610300</v>
      </c>
      <c r="G1645" s="213" t="s">
        <v>84</v>
      </c>
      <c r="H1645" s="297"/>
      <c r="I1645" s="297"/>
      <c r="J1645" s="297"/>
      <c r="K1645" s="297">
        <f>3000000+5000000</f>
        <v>8000000</v>
      </c>
      <c r="L1645" s="303"/>
    </row>
    <row r="1646" spans="2:12" ht="25.5" x14ac:dyDescent="0.2">
      <c r="B1646" s="544">
        <v>22020204</v>
      </c>
      <c r="C1646" s="544">
        <v>70160</v>
      </c>
      <c r="D1646" s="294" t="s">
        <v>604</v>
      </c>
      <c r="E1646" s="294" t="s">
        <v>504</v>
      </c>
      <c r="F1646" s="294">
        <v>50610300</v>
      </c>
      <c r="G1646" s="213" t="s">
        <v>85</v>
      </c>
      <c r="H1646" s="297"/>
      <c r="I1646" s="297"/>
      <c r="J1646" s="297"/>
      <c r="K1646" s="297">
        <v>1000000</v>
      </c>
      <c r="L1646" s="303"/>
    </row>
    <row r="1647" spans="2:12" ht="14.25" x14ac:dyDescent="0.2">
      <c r="B1647" s="544"/>
      <c r="C1647" s="544"/>
      <c r="D1647" s="294"/>
      <c r="E1647" s="294"/>
      <c r="F1647" s="294"/>
      <c r="G1647" s="213" t="s">
        <v>1010</v>
      </c>
      <c r="H1647" s="297"/>
      <c r="I1647" s="297">
        <v>5000000</v>
      </c>
      <c r="J1647" s="297"/>
      <c r="K1647" s="297"/>
      <c r="L1647" s="303"/>
    </row>
    <row r="1648" spans="2:12" ht="14.25" x14ac:dyDescent="0.2">
      <c r="B1648" s="544">
        <v>22020206</v>
      </c>
      <c r="C1648" s="544">
        <v>70160</v>
      </c>
      <c r="D1648" s="294" t="s">
        <v>604</v>
      </c>
      <c r="E1648" s="294" t="s">
        <v>504</v>
      </c>
      <c r="F1648" s="294">
        <v>50610300</v>
      </c>
      <c r="G1648" s="213" t="s">
        <v>579</v>
      </c>
      <c r="H1648" s="297"/>
      <c r="I1648" s="297"/>
      <c r="J1648" s="297"/>
      <c r="K1648" s="297">
        <f>1000000+10000000</f>
        <v>11000000</v>
      </c>
      <c r="L1648" s="303"/>
    </row>
    <row r="1649" spans="2:12" ht="14.25" x14ac:dyDescent="0.2">
      <c r="B1649" s="294">
        <v>220203</v>
      </c>
      <c r="C1649" s="544">
        <v>70160</v>
      </c>
      <c r="D1649" s="294"/>
      <c r="E1649" s="294" t="s">
        <v>504</v>
      </c>
      <c r="F1649" s="294">
        <v>50610300</v>
      </c>
      <c r="G1649" s="295" t="s">
        <v>563</v>
      </c>
      <c r="H1649" s="293">
        <f t="shared" ref="H1649:L1649" si="222">SUM(H1650:H1652)</f>
        <v>60000000</v>
      </c>
      <c r="I1649" s="293">
        <f t="shared" si="222"/>
        <v>20000000</v>
      </c>
      <c r="J1649" s="293"/>
      <c r="K1649" s="293">
        <f>SUM(K1650:K1652)</f>
        <v>20000000</v>
      </c>
      <c r="L1649" s="293">
        <f t="shared" si="222"/>
        <v>0</v>
      </c>
    </row>
    <row r="1650" spans="2:12" ht="25.5" x14ac:dyDescent="0.2">
      <c r="B1650" s="544">
        <v>22020301</v>
      </c>
      <c r="C1650" s="544">
        <v>70160</v>
      </c>
      <c r="D1650" s="294" t="s">
        <v>605</v>
      </c>
      <c r="E1650" s="294" t="s">
        <v>504</v>
      </c>
      <c r="F1650" s="294">
        <v>50610300</v>
      </c>
      <c r="G1650" s="213" t="s">
        <v>90</v>
      </c>
      <c r="H1650" s="297">
        <v>30000000</v>
      </c>
      <c r="I1650" s="297">
        <v>5000000</v>
      </c>
      <c r="J1650" s="297"/>
      <c r="K1650" s="297">
        <f>5000000+5000000</f>
        <v>10000000</v>
      </c>
      <c r="L1650" s="303"/>
    </row>
    <row r="1651" spans="2:12" ht="14.25" x14ac:dyDescent="0.2">
      <c r="B1651" s="544">
        <v>22020305</v>
      </c>
      <c r="C1651" s="544">
        <v>70160</v>
      </c>
      <c r="D1651" s="294" t="s">
        <v>605</v>
      </c>
      <c r="E1651" s="294" t="s">
        <v>504</v>
      </c>
      <c r="F1651" s="294">
        <v>50610300</v>
      </c>
      <c r="G1651" s="213" t="s">
        <v>94</v>
      </c>
      <c r="H1651" s="297"/>
      <c r="I1651" s="297"/>
      <c r="J1651" s="297"/>
      <c r="K1651" s="297">
        <f>3000000+2000000</f>
        <v>5000000</v>
      </c>
      <c r="L1651" s="303"/>
    </row>
    <row r="1652" spans="2:12" ht="14.25" x14ac:dyDescent="0.2">
      <c r="B1652" s="544">
        <v>22020307</v>
      </c>
      <c r="C1652" s="544">
        <v>70160</v>
      </c>
      <c r="D1652" s="294" t="s">
        <v>605</v>
      </c>
      <c r="E1652" s="294" t="s">
        <v>504</v>
      </c>
      <c r="F1652" s="294">
        <v>50610300</v>
      </c>
      <c r="G1652" s="213" t="s">
        <v>96</v>
      </c>
      <c r="H1652" s="297">
        <v>30000000</v>
      </c>
      <c r="I1652" s="297">
        <v>15000000</v>
      </c>
      <c r="J1652" s="297"/>
      <c r="K1652" s="297">
        <f>1000000+4000000</f>
        <v>5000000</v>
      </c>
      <c r="L1652" s="303"/>
    </row>
    <row r="1653" spans="2:12" ht="14.25" x14ac:dyDescent="0.2">
      <c r="B1653" s="294">
        <v>220204</v>
      </c>
      <c r="C1653" s="544">
        <v>70160</v>
      </c>
      <c r="D1653" s="294"/>
      <c r="E1653" s="294" t="s">
        <v>504</v>
      </c>
      <c r="F1653" s="294">
        <v>50610300</v>
      </c>
      <c r="G1653" s="295" t="s">
        <v>549</v>
      </c>
      <c r="H1653" s="293">
        <f>SUM(H1654:H1661)</f>
        <v>65000000</v>
      </c>
      <c r="I1653" s="293">
        <f t="shared" ref="I1653:L1653" si="223">SUM(I1654:I1661)</f>
        <v>17783884.539999999</v>
      </c>
      <c r="J1653" s="293"/>
      <c r="K1653" s="293">
        <v>9000000</v>
      </c>
      <c r="L1653" s="293">
        <f t="shared" si="223"/>
        <v>0</v>
      </c>
    </row>
    <row r="1654" spans="2:12" ht="25.5" x14ac:dyDescent="0.2">
      <c r="B1654" s="544">
        <v>22020401</v>
      </c>
      <c r="C1654" s="544">
        <v>70160</v>
      </c>
      <c r="D1654" s="294" t="s">
        <v>606</v>
      </c>
      <c r="E1654" s="294" t="s">
        <v>504</v>
      </c>
      <c r="F1654" s="294">
        <v>50610300</v>
      </c>
      <c r="G1654" s="213" t="s">
        <v>102</v>
      </c>
      <c r="H1654" s="297"/>
      <c r="I1654" s="297"/>
      <c r="J1654" s="297"/>
      <c r="K1654" s="297">
        <f>1500000+5000000</f>
        <v>6500000</v>
      </c>
      <c r="L1654" s="303"/>
    </row>
    <row r="1655" spans="2:12" ht="14.25" x14ac:dyDescent="0.2">
      <c r="B1655" s="544">
        <v>22020402</v>
      </c>
      <c r="C1655" s="544">
        <v>70160</v>
      </c>
      <c r="D1655" s="294" t="s">
        <v>607</v>
      </c>
      <c r="E1655" s="294" t="s">
        <v>504</v>
      </c>
      <c r="F1655" s="294">
        <v>50610300</v>
      </c>
      <c r="G1655" s="213" t="s">
        <v>103</v>
      </c>
      <c r="H1655" s="297">
        <v>15000000</v>
      </c>
      <c r="I1655" s="297">
        <f>5000000+2783884.54</f>
        <v>7783884.54</v>
      </c>
      <c r="J1655" s="297"/>
      <c r="K1655" s="297">
        <f>2000000+3000000</f>
        <v>5000000</v>
      </c>
      <c r="L1655" s="303"/>
    </row>
    <row r="1656" spans="2:12" ht="25.5" x14ac:dyDescent="0.2">
      <c r="B1656" s="544">
        <v>22020403</v>
      </c>
      <c r="C1656" s="544">
        <v>70160</v>
      </c>
      <c r="D1656" s="294" t="s">
        <v>608</v>
      </c>
      <c r="E1656" s="294" t="s">
        <v>504</v>
      </c>
      <c r="F1656" s="294">
        <v>50610300</v>
      </c>
      <c r="G1656" s="213" t="s">
        <v>104</v>
      </c>
      <c r="H1656" s="297">
        <v>30000000</v>
      </c>
      <c r="I1656" s="297">
        <v>5000000</v>
      </c>
      <c r="J1656" s="297"/>
      <c r="K1656" s="297">
        <f>2000000+3000000</f>
        <v>5000000</v>
      </c>
      <c r="L1656" s="303"/>
    </row>
    <row r="1657" spans="2:12" ht="25.5" x14ac:dyDescent="0.2">
      <c r="B1657" s="544">
        <v>22020404</v>
      </c>
      <c r="C1657" s="544">
        <v>70160</v>
      </c>
      <c r="D1657" s="294" t="s">
        <v>609</v>
      </c>
      <c r="E1657" s="294" t="s">
        <v>504</v>
      </c>
      <c r="F1657" s="294">
        <v>50610300</v>
      </c>
      <c r="G1657" s="213" t="s">
        <v>105</v>
      </c>
      <c r="H1657" s="297"/>
      <c r="I1657" s="297"/>
      <c r="J1657" s="297"/>
      <c r="K1657" s="297">
        <f>1000000+3000000</f>
        <v>4000000</v>
      </c>
      <c r="L1657" s="303"/>
    </row>
    <row r="1658" spans="2:12" ht="14.25" x14ac:dyDescent="0.2">
      <c r="B1658" s="544">
        <v>22020405</v>
      </c>
      <c r="C1658" s="544">
        <v>70160</v>
      </c>
      <c r="D1658" s="294" t="s">
        <v>610</v>
      </c>
      <c r="E1658" s="294" t="s">
        <v>504</v>
      </c>
      <c r="F1658" s="294">
        <v>50610300</v>
      </c>
      <c r="G1658" s="213" t="s">
        <v>106</v>
      </c>
      <c r="H1658" s="297">
        <v>20000000</v>
      </c>
      <c r="I1658" s="297">
        <v>5000000</v>
      </c>
      <c r="J1658" s="297"/>
      <c r="K1658" s="297">
        <f>2000000+3000000</f>
        <v>5000000</v>
      </c>
      <c r="L1658" s="303"/>
    </row>
    <row r="1659" spans="2:12" ht="19.5" customHeight="1" x14ac:dyDescent="0.2">
      <c r="B1659" s="544">
        <v>22020406</v>
      </c>
      <c r="C1659" s="544"/>
      <c r="D1659" s="294"/>
      <c r="E1659" s="294"/>
      <c r="F1659" s="294"/>
      <c r="G1659" s="213" t="s">
        <v>107</v>
      </c>
      <c r="H1659" s="297"/>
      <c r="I1659" s="297"/>
      <c r="J1659" s="297"/>
      <c r="K1659" s="297"/>
      <c r="L1659" s="303"/>
    </row>
    <row r="1660" spans="2:12" ht="14.25" x14ac:dyDescent="0.2">
      <c r="B1660" s="544">
        <v>22020407</v>
      </c>
      <c r="C1660" s="544"/>
      <c r="D1660" s="294"/>
      <c r="E1660" s="294"/>
      <c r="F1660" s="294"/>
      <c r="G1660" s="213" t="s">
        <v>611</v>
      </c>
      <c r="H1660" s="297"/>
      <c r="I1660" s="297"/>
      <c r="J1660" s="297"/>
      <c r="K1660" s="297"/>
      <c r="L1660" s="303"/>
    </row>
    <row r="1661" spans="2:12" ht="14.25" x14ac:dyDescent="0.2">
      <c r="B1661" s="544">
        <v>22020408</v>
      </c>
      <c r="C1661" s="544">
        <v>70160</v>
      </c>
      <c r="D1661" s="294" t="s">
        <v>606</v>
      </c>
      <c r="E1661" s="294" t="s">
        <v>504</v>
      </c>
      <c r="F1661" s="294">
        <v>50610300</v>
      </c>
      <c r="G1661" s="213" t="s">
        <v>108</v>
      </c>
      <c r="H1661" s="297"/>
      <c r="I1661" s="297"/>
      <c r="J1661" s="297"/>
      <c r="K1661" s="297">
        <f>500000+5000000</f>
        <v>5500000</v>
      </c>
      <c r="L1661" s="303"/>
    </row>
    <row r="1662" spans="2:12" ht="14.25" x14ac:dyDescent="0.2">
      <c r="B1662" s="294">
        <v>220205</v>
      </c>
      <c r="C1662" s="544">
        <v>70760</v>
      </c>
      <c r="D1662" s="294"/>
      <c r="E1662" s="294" t="s">
        <v>504</v>
      </c>
      <c r="F1662" s="294">
        <v>50610300</v>
      </c>
      <c r="G1662" s="295" t="s">
        <v>562</v>
      </c>
      <c r="H1662" s="293">
        <f>SUM(H1663)</f>
        <v>10000000</v>
      </c>
      <c r="I1662" s="293">
        <f t="shared" ref="I1662:L1662" si="224">SUM(I1663:I1663)</f>
        <v>3000000</v>
      </c>
      <c r="J1662" s="293"/>
      <c r="K1662" s="293">
        <f>SUM(K1663)</f>
        <v>7000000</v>
      </c>
      <c r="L1662" s="293">
        <f t="shared" si="224"/>
        <v>0</v>
      </c>
    </row>
    <row r="1663" spans="2:12" ht="14.25" x14ac:dyDescent="0.2">
      <c r="B1663" s="544">
        <v>22020501</v>
      </c>
      <c r="C1663" s="544">
        <v>70760</v>
      </c>
      <c r="D1663" s="294" t="s">
        <v>612</v>
      </c>
      <c r="E1663" s="294" t="s">
        <v>504</v>
      </c>
      <c r="F1663" s="294">
        <v>50610300</v>
      </c>
      <c r="G1663" s="213" t="s">
        <v>114</v>
      </c>
      <c r="H1663" s="297">
        <v>10000000</v>
      </c>
      <c r="I1663" s="297">
        <v>3000000</v>
      </c>
      <c r="J1663" s="297"/>
      <c r="K1663" s="297">
        <f>2000000+5000000</f>
        <v>7000000</v>
      </c>
      <c r="L1663" s="303"/>
    </row>
    <row r="1664" spans="2:12" ht="14.25" x14ac:dyDescent="0.2">
      <c r="B1664" s="294">
        <v>220206</v>
      </c>
      <c r="C1664" s="544">
        <v>70160</v>
      </c>
      <c r="D1664" s="294"/>
      <c r="E1664" s="294" t="s">
        <v>504</v>
      </c>
      <c r="F1664" s="294">
        <v>50610300</v>
      </c>
      <c r="G1664" s="295" t="s">
        <v>547</v>
      </c>
      <c r="H1664" s="293">
        <f>SUM(H1666)</f>
        <v>6000000</v>
      </c>
      <c r="I1664" s="293">
        <v>5000000</v>
      </c>
      <c r="J1664" s="293"/>
      <c r="K1664" s="293">
        <v>11000000</v>
      </c>
      <c r="L1664" s="293">
        <f>SUM(L1665:L1666)</f>
        <v>0</v>
      </c>
    </row>
    <row r="1665" spans="2:12" ht="14.25" x14ac:dyDescent="0.2">
      <c r="B1665" s="544">
        <v>22020601</v>
      </c>
      <c r="C1665" s="544">
        <v>70160</v>
      </c>
      <c r="D1665" s="294" t="s">
        <v>613</v>
      </c>
      <c r="E1665" s="294" t="s">
        <v>504</v>
      </c>
      <c r="F1665" s="294">
        <v>50610300</v>
      </c>
      <c r="G1665" s="213" t="s">
        <v>117</v>
      </c>
      <c r="H1665" s="297"/>
      <c r="I1665" s="297"/>
      <c r="J1665" s="297"/>
      <c r="K1665" s="297">
        <v>1000000</v>
      </c>
      <c r="L1665" s="303"/>
    </row>
    <row r="1666" spans="2:12" ht="14.25" x14ac:dyDescent="0.2">
      <c r="B1666" s="544">
        <v>22020605</v>
      </c>
      <c r="C1666" s="544">
        <v>70160</v>
      </c>
      <c r="D1666" s="294" t="s">
        <v>613</v>
      </c>
      <c r="E1666" s="294" t="s">
        <v>504</v>
      </c>
      <c r="F1666" s="294">
        <v>50610300</v>
      </c>
      <c r="G1666" s="213" t="s">
        <v>121</v>
      </c>
      <c r="H1666" s="297">
        <v>6000000</v>
      </c>
      <c r="I1666" s="297">
        <f>5000000+5000000</f>
        <v>10000000</v>
      </c>
      <c r="J1666" s="297"/>
      <c r="K1666" s="297">
        <v>10000000</v>
      </c>
      <c r="L1666" s="303"/>
    </row>
    <row r="1667" spans="2:12" ht="26.25" customHeight="1" x14ac:dyDescent="0.2">
      <c r="B1667" s="294">
        <v>220207</v>
      </c>
      <c r="C1667" s="544">
        <v>70133</v>
      </c>
      <c r="D1667" s="294" t="s">
        <v>613</v>
      </c>
      <c r="E1667" s="294" t="s">
        <v>504</v>
      </c>
      <c r="F1667" s="294">
        <v>50610300</v>
      </c>
      <c r="G1667" s="295" t="s">
        <v>573</v>
      </c>
      <c r="H1667" s="293">
        <f t="shared" ref="H1667:L1667" si="225">SUM(H1668:H1669)</f>
        <v>0</v>
      </c>
      <c r="I1667" s="293">
        <f t="shared" si="225"/>
        <v>0</v>
      </c>
      <c r="J1667" s="293"/>
      <c r="K1667" s="293">
        <f>SUM(K1668:K1669)</f>
        <v>1500000</v>
      </c>
      <c r="L1667" s="293">
        <f t="shared" si="225"/>
        <v>0</v>
      </c>
    </row>
    <row r="1668" spans="2:12" ht="14.25" x14ac:dyDescent="0.2">
      <c r="B1668" s="544">
        <v>22020702</v>
      </c>
      <c r="C1668" s="544">
        <v>70133</v>
      </c>
      <c r="D1668" s="294" t="s">
        <v>613</v>
      </c>
      <c r="E1668" s="294" t="s">
        <v>504</v>
      </c>
      <c r="F1668" s="294">
        <v>50610300</v>
      </c>
      <c r="G1668" s="213" t="s">
        <v>124</v>
      </c>
      <c r="H1668" s="297"/>
      <c r="I1668" s="297"/>
      <c r="J1668" s="297"/>
      <c r="K1668" s="297">
        <v>1000000</v>
      </c>
      <c r="L1668" s="303"/>
    </row>
    <row r="1669" spans="2:12" ht="14.25" x14ac:dyDescent="0.2">
      <c r="B1669" s="544">
        <v>22020703</v>
      </c>
      <c r="C1669" s="544">
        <v>70133</v>
      </c>
      <c r="D1669" s="294" t="s">
        <v>613</v>
      </c>
      <c r="E1669" s="294" t="s">
        <v>504</v>
      </c>
      <c r="F1669" s="294">
        <v>50610300</v>
      </c>
      <c r="G1669" s="213" t="s">
        <v>125</v>
      </c>
      <c r="H1669" s="297"/>
      <c r="I1669" s="297"/>
      <c r="J1669" s="297"/>
      <c r="K1669" s="297">
        <v>500000</v>
      </c>
      <c r="L1669" s="303"/>
    </row>
    <row r="1670" spans="2:12" ht="21" customHeight="1" x14ac:dyDescent="0.2">
      <c r="B1670" s="294">
        <v>220208</v>
      </c>
      <c r="C1670" s="544">
        <v>70740</v>
      </c>
      <c r="D1670" s="294" t="s">
        <v>606</v>
      </c>
      <c r="E1670" s="294" t="s">
        <v>504</v>
      </c>
      <c r="F1670" s="294">
        <v>50610300</v>
      </c>
      <c r="G1670" s="295" t="s">
        <v>548</v>
      </c>
      <c r="H1670" s="293">
        <f t="shared" ref="H1670:L1670" si="226">SUM(H1671:H1673)</f>
        <v>10000000</v>
      </c>
      <c r="I1670" s="293">
        <f t="shared" si="226"/>
        <v>10000000</v>
      </c>
      <c r="J1670" s="293"/>
      <c r="K1670" s="293">
        <v>3000000</v>
      </c>
      <c r="L1670" s="293">
        <f t="shared" si="226"/>
        <v>0</v>
      </c>
    </row>
    <row r="1671" spans="2:12" ht="14.25" x14ac:dyDescent="0.2">
      <c r="B1671" s="544">
        <v>22020801</v>
      </c>
      <c r="C1671" s="544">
        <v>70740</v>
      </c>
      <c r="D1671" s="294" t="s">
        <v>606</v>
      </c>
      <c r="E1671" s="294" t="s">
        <v>504</v>
      </c>
      <c r="F1671" s="294">
        <v>50610300</v>
      </c>
      <c r="G1671" s="213" t="s">
        <v>130</v>
      </c>
      <c r="H1671" s="297"/>
      <c r="I1671" s="297"/>
      <c r="J1671" s="297"/>
      <c r="K1671" s="297">
        <v>500000</v>
      </c>
      <c r="L1671" s="303"/>
    </row>
    <row r="1672" spans="2:12" ht="18.75" customHeight="1" x14ac:dyDescent="0.2">
      <c r="B1672" s="544">
        <v>22020803</v>
      </c>
      <c r="C1672" s="544">
        <v>70740</v>
      </c>
      <c r="D1672" s="294" t="s">
        <v>606</v>
      </c>
      <c r="E1672" s="294" t="s">
        <v>504</v>
      </c>
      <c r="F1672" s="294">
        <v>50610300</v>
      </c>
      <c r="G1672" s="213" t="s">
        <v>132</v>
      </c>
      <c r="H1672" s="297">
        <v>10000000</v>
      </c>
      <c r="I1672" s="297">
        <f>5000000+5000000</f>
        <v>10000000</v>
      </c>
      <c r="J1672" s="297"/>
      <c r="K1672" s="297">
        <v>2000000</v>
      </c>
      <c r="L1672" s="303"/>
    </row>
    <row r="1673" spans="2:12" ht="14.25" x14ac:dyDescent="0.2">
      <c r="B1673" s="544">
        <v>22020805</v>
      </c>
      <c r="C1673" s="544">
        <v>70740</v>
      </c>
      <c r="D1673" s="294" t="s">
        <v>606</v>
      </c>
      <c r="E1673" s="294" t="s">
        <v>504</v>
      </c>
      <c r="F1673" s="294">
        <v>50610300</v>
      </c>
      <c r="G1673" s="213" t="s">
        <v>133</v>
      </c>
      <c r="H1673" s="297"/>
      <c r="I1673" s="297"/>
      <c r="J1673" s="297"/>
      <c r="K1673" s="297">
        <v>500000</v>
      </c>
      <c r="L1673" s="303"/>
    </row>
    <row r="1674" spans="2:12" ht="14.25" x14ac:dyDescent="0.2">
      <c r="B1674" s="294">
        <v>220210</v>
      </c>
      <c r="C1674" s="544">
        <v>70133</v>
      </c>
      <c r="D1674" s="294"/>
      <c r="E1674" s="294" t="s">
        <v>504</v>
      </c>
      <c r="F1674" s="294">
        <v>50610300</v>
      </c>
      <c r="G1674" s="295" t="s">
        <v>137</v>
      </c>
      <c r="H1674" s="293">
        <f t="shared" ref="H1674:L1674" si="227">SUM(H1675:H1681)</f>
        <v>10000000</v>
      </c>
      <c r="I1674" s="293">
        <f t="shared" si="227"/>
        <v>2000000</v>
      </c>
      <c r="J1674" s="293"/>
      <c r="K1674" s="293">
        <f>SUM(K1675:K1681)</f>
        <v>9500000</v>
      </c>
      <c r="L1674" s="293">
        <f t="shared" si="227"/>
        <v>0</v>
      </c>
    </row>
    <row r="1675" spans="2:12" ht="14.25" x14ac:dyDescent="0.2">
      <c r="B1675" s="544">
        <v>22021001</v>
      </c>
      <c r="C1675" s="544">
        <v>70133</v>
      </c>
      <c r="D1675" s="294" t="s">
        <v>613</v>
      </c>
      <c r="E1675" s="294" t="s">
        <v>504</v>
      </c>
      <c r="F1675" s="294">
        <v>50610300</v>
      </c>
      <c r="G1675" s="213" t="s">
        <v>138</v>
      </c>
      <c r="H1675" s="297"/>
      <c r="I1675" s="297"/>
      <c r="J1675" s="297"/>
      <c r="K1675" s="297">
        <v>1500000</v>
      </c>
      <c r="L1675" s="303"/>
    </row>
    <row r="1676" spans="2:12" ht="14.25" x14ac:dyDescent="0.2">
      <c r="B1676" s="544">
        <v>22021002</v>
      </c>
      <c r="C1676" s="544">
        <v>70133</v>
      </c>
      <c r="D1676" s="294" t="s">
        <v>613</v>
      </c>
      <c r="E1676" s="294" t="s">
        <v>504</v>
      </c>
      <c r="F1676" s="294">
        <v>50610300</v>
      </c>
      <c r="G1676" s="213" t="s">
        <v>139</v>
      </c>
      <c r="H1676" s="297"/>
      <c r="I1676" s="297"/>
      <c r="J1676" s="297"/>
      <c r="K1676" s="297">
        <v>4000000</v>
      </c>
      <c r="L1676" s="303"/>
    </row>
    <row r="1677" spans="2:12" ht="14.25" x14ac:dyDescent="0.2">
      <c r="B1677" s="544">
        <v>22021004</v>
      </c>
      <c r="C1677" s="544">
        <v>70133</v>
      </c>
      <c r="D1677" s="294" t="s">
        <v>613</v>
      </c>
      <c r="E1677" s="294" t="s">
        <v>504</v>
      </c>
      <c r="F1677" s="294">
        <v>50610300</v>
      </c>
      <c r="G1677" s="213" t="s">
        <v>141</v>
      </c>
      <c r="H1677" s="297"/>
      <c r="I1677" s="297"/>
      <c r="J1677" s="297"/>
      <c r="K1677" s="297">
        <v>500000</v>
      </c>
      <c r="L1677" s="303"/>
    </row>
    <row r="1678" spans="2:12" ht="18.75" customHeight="1" x14ac:dyDescent="0.2">
      <c r="B1678" s="544">
        <v>22021006</v>
      </c>
      <c r="C1678" s="544">
        <v>70133</v>
      </c>
      <c r="D1678" s="294" t="s">
        <v>613</v>
      </c>
      <c r="E1678" s="294" t="s">
        <v>504</v>
      </c>
      <c r="F1678" s="294">
        <v>50610300</v>
      </c>
      <c r="G1678" s="213" t="s">
        <v>142</v>
      </c>
      <c r="H1678" s="297"/>
      <c r="I1678" s="297"/>
      <c r="J1678" s="297"/>
      <c r="K1678" s="297">
        <v>500000</v>
      </c>
      <c r="L1678" s="303"/>
    </row>
    <row r="1679" spans="2:12" ht="14.25" x14ac:dyDescent="0.2">
      <c r="B1679" s="544">
        <v>22021007</v>
      </c>
      <c r="C1679" s="544">
        <v>70133</v>
      </c>
      <c r="D1679" s="294" t="s">
        <v>613</v>
      </c>
      <c r="E1679" s="294" t="s">
        <v>504</v>
      </c>
      <c r="F1679" s="294">
        <v>50610300</v>
      </c>
      <c r="G1679" s="213" t="s">
        <v>143</v>
      </c>
      <c r="H1679" s="297"/>
      <c r="I1679" s="297"/>
      <c r="J1679" s="297"/>
      <c r="K1679" s="297">
        <v>1500000</v>
      </c>
      <c r="L1679" s="303"/>
    </row>
    <row r="1680" spans="2:12" ht="27.75" customHeight="1" x14ac:dyDescent="0.2">
      <c r="B1680" s="544">
        <v>22021011</v>
      </c>
      <c r="C1680" s="544">
        <v>70133</v>
      </c>
      <c r="D1680" s="294" t="s">
        <v>614</v>
      </c>
      <c r="E1680" s="294" t="s">
        <v>504</v>
      </c>
      <c r="F1680" s="294">
        <v>50610300</v>
      </c>
      <c r="G1680" s="213" t="s">
        <v>591</v>
      </c>
      <c r="H1680" s="297"/>
      <c r="I1680" s="297"/>
      <c r="J1680" s="297"/>
      <c r="K1680" s="297">
        <v>500000</v>
      </c>
      <c r="L1680" s="303"/>
    </row>
    <row r="1681" spans="2:12" ht="14.25" x14ac:dyDescent="0.2">
      <c r="B1681" s="544">
        <v>22021021</v>
      </c>
      <c r="C1681" s="544">
        <v>70133</v>
      </c>
      <c r="D1681" s="294" t="s">
        <v>615</v>
      </c>
      <c r="E1681" s="294" t="s">
        <v>504</v>
      </c>
      <c r="F1681" s="294">
        <v>50610300</v>
      </c>
      <c r="G1681" s="213" t="s">
        <v>149</v>
      </c>
      <c r="H1681" s="297">
        <v>10000000</v>
      </c>
      <c r="I1681" s="297">
        <v>2000000</v>
      </c>
      <c r="J1681" s="297"/>
      <c r="K1681" s="297">
        <v>1000000</v>
      </c>
      <c r="L1681" s="303"/>
    </row>
    <row r="1682" spans="2:12" ht="14.25" x14ac:dyDescent="0.2">
      <c r="B1682" s="294">
        <v>220803</v>
      </c>
      <c r="C1682" s="294"/>
      <c r="D1682" s="294"/>
      <c r="E1682" s="294"/>
      <c r="F1682" s="294"/>
      <c r="G1682" s="319"/>
      <c r="H1682" s="303"/>
      <c r="I1682" s="303"/>
      <c r="J1682" s="303"/>
      <c r="K1682" s="303"/>
      <c r="L1682" s="303"/>
    </row>
    <row r="1683" spans="2:12" ht="14.25" x14ac:dyDescent="0.2">
      <c r="B1683" s="544">
        <v>22080301</v>
      </c>
      <c r="C1683" s="544"/>
      <c r="D1683" s="294"/>
      <c r="E1683" s="294"/>
      <c r="F1683" s="544"/>
      <c r="G1683" s="213"/>
      <c r="H1683" s="303"/>
      <c r="I1683" s="303"/>
      <c r="J1683" s="303"/>
      <c r="K1683" s="303"/>
      <c r="L1683" s="303"/>
    </row>
    <row r="1684" spans="2:12" ht="14.25" x14ac:dyDescent="0.2">
      <c r="B1684" s="294">
        <v>23</v>
      </c>
      <c r="C1684" s="294">
        <v>707</v>
      </c>
      <c r="D1684" s="294"/>
      <c r="E1684" s="294" t="s">
        <v>504</v>
      </c>
      <c r="F1684" s="294"/>
      <c r="G1684" s="295" t="s">
        <v>154</v>
      </c>
      <c r="H1684" s="293">
        <f>SUM(H1685,H1697,H1702,H1711)</f>
        <v>0</v>
      </c>
      <c r="I1684" s="293">
        <f t="shared" ref="I1684:L1684" si="228">SUM(I1685,I1697,I1702,I1711)</f>
        <v>0</v>
      </c>
      <c r="J1684" s="293"/>
      <c r="K1684" s="293">
        <f t="shared" si="228"/>
        <v>200000000</v>
      </c>
      <c r="L1684" s="293">
        <f t="shared" si="228"/>
        <v>0</v>
      </c>
    </row>
    <row r="1685" spans="2:12" ht="14.25" x14ac:dyDescent="0.2">
      <c r="B1685" s="294">
        <v>2301</v>
      </c>
      <c r="C1685" s="294"/>
      <c r="D1685" s="294"/>
      <c r="E1685" s="294" t="s">
        <v>504</v>
      </c>
      <c r="F1685" s="294">
        <v>50610300</v>
      </c>
      <c r="G1685" s="295" t="s">
        <v>155</v>
      </c>
      <c r="H1685" s="293">
        <f>H1686</f>
        <v>0</v>
      </c>
      <c r="I1685" s="293">
        <f t="shared" ref="I1685:L1685" si="229">I1686</f>
        <v>0</v>
      </c>
      <c r="J1685" s="293"/>
      <c r="K1685" s="293">
        <f t="shared" si="229"/>
        <v>40500000</v>
      </c>
      <c r="L1685" s="293">
        <f t="shared" si="229"/>
        <v>0</v>
      </c>
    </row>
    <row r="1686" spans="2:12" ht="14.25" x14ac:dyDescent="0.2">
      <c r="B1686" s="294">
        <v>230101</v>
      </c>
      <c r="C1686" s="294">
        <v>7071</v>
      </c>
      <c r="D1686" s="294"/>
      <c r="E1686" s="294" t="s">
        <v>504</v>
      </c>
      <c r="F1686" s="294">
        <v>50610300</v>
      </c>
      <c r="G1686" s="295" t="s">
        <v>156</v>
      </c>
      <c r="H1686" s="293">
        <f t="shared" ref="H1686:L1686" si="230">SUM(H1687:H1696)</f>
        <v>0</v>
      </c>
      <c r="I1686" s="293">
        <f t="shared" si="230"/>
        <v>0</v>
      </c>
      <c r="J1686" s="293"/>
      <c r="K1686" s="293">
        <f t="shared" si="230"/>
        <v>40500000</v>
      </c>
      <c r="L1686" s="293">
        <f t="shared" si="230"/>
        <v>0</v>
      </c>
    </row>
    <row r="1687" spans="2:12" ht="14.25" x14ac:dyDescent="0.2">
      <c r="B1687" s="544">
        <v>23010105</v>
      </c>
      <c r="C1687" s="294">
        <v>70713</v>
      </c>
      <c r="D1687" s="294" t="s">
        <v>606</v>
      </c>
      <c r="E1687" s="294" t="s">
        <v>504</v>
      </c>
      <c r="F1687" s="294">
        <v>50610300</v>
      </c>
      <c r="G1687" s="213" t="s">
        <v>157</v>
      </c>
      <c r="H1687" s="297"/>
      <c r="I1687" s="303"/>
      <c r="J1687" s="303"/>
      <c r="K1687" s="297">
        <v>18000000</v>
      </c>
      <c r="L1687" s="303"/>
    </row>
    <row r="1688" spans="2:12" ht="25.5" x14ac:dyDescent="0.2">
      <c r="B1688" s="544">
        <v>23010112</v>
      </c>
      <c r="C1688" s="294">
        <v>70713</v>
      </c>
      <c r="D1688" s="294" t="s">
        <v>607</v>
      </c>
      <c r="E1688" s="294" t="s">
        <v>504</v>
      </c>
      <c r="F1688" s="294">
        <v>50610300</v>
      </c>
      <c r="G1688" s="213" t="s">
        <v>161</v>
      </c>
      <c r="H1688" s="297"/>
      <c r="I1688" s="297"/>
      <c r="J1688" s="297"/>
      <c r="K1688" s="297">
        <v>5000000</v>
      </c>
      <c r="L1688" s="303"/>
    </row>
    <row r="1689" spans="2:12" ht="14.25" x14ac:dyDescent="0.2">
      <c r="B1689" s="544">
        <v>23010113</v>
      </c>
      <c r="C1689" s="294">
        <v>70713</v>
      </c>
      <c r="D1689" s="294" t="s">
        <v>605</v>
      </c>
      <c r="E1689" s="294" t="s">
        <v>504</v>
      </c>
      <c r="F1689" s="294">
        <v>50610300</v>
      </c>
      <c r="G1689" s="213" t="s">
        <v>162</v>
      </c>
      <c r="H1689" s="297"/>
      <c r="I1689" s="297"/>
      <c r="J1689" s="297"/>
      <c r="K1689" s="297">
        <v>16000000</v>
      </c>
      <c r="L1689" s="303"/>
    </row>
    <row r="1690" spans="2:12" ht="14.25" x14ac:dyDescent="0.2">
      <c r="B1690" s="544">
        <v>23010114</v>
      </c>
      <c r="C1690" s="294">
        <v>70713</v>
      </c>
      <c r="D1690" s="294" t="s">
        <v>605</v>
      </c>
      <c r="E1690" s="294" t="s">
        <v>504</v>
      </c>
      <c r="F1690" s="294">
        <v>50610300</v>
      </c>
      <c r="G1690" s="213" t="s">
        <v>163</v>
      </c>
      <c r="H1690" s="297"/>
      <c r="I1690" s="297"/>
      <c r="J1690" s="297"/>
      <c r="K1690" s="297">
        <v>1000000</v>
      </c>
      <c r="L1690" s="303"/>
    </row>
    <row r="1691" spans="2:12" ht="14.25" x14ac:dyDescent="0.2">
      <c r="B1691" s="544">
        <v>23010115</v>
      </c>
      <c r="C1691" s="294">
        <v>70713</v>
      </c>
      <c r="D1691" s="294" t="s">
        <v>605</v>
      </c>
      <c r="E1691" s="294" t="s">
        <v>504</v>
      </c>
      <c r="F1691" s="294">
        <v>50610300</v>
      </c>
      <c r="G1691" s="213" t="s">
        <v>164</v>
      </c>
      <c r="H1691" s="297"/>
      <c r="I1691" s="297"/>
      <c r="J1691" s="297"/>
      <c r="K1691" s="297">
        <v>500000</v>
      </c>
      <c r="L1691" s="303"/>
    </row>
    <row r="1692" spans="2:12" ht="14.25" x14ac:dyDescent="0.2">
      <c r="B1692" s="544">
        <v>23010117</v>
      </c>
      <c r="C1692" s="294"/>
      <c r="D1692" s="294" t="s">
        <v>605</v>
      </c>
      <c r="E1692" s="294" t="s">
        <v>504</v>
      </c>
      <c r="F1692" s="294">
        <v>50610300</v>
      </c>
      <c r="G1692" s="213" t="s">
        <v>166</v>
      </c>
      <c r="H1692" s="290"/>
      <c r="I1692" s="297"/>
      <c r="J1692" s="297"/>
      <c r="K1692" s="290"/>
      <c r="L1692" s="303"/>
    </row>
    <row r="1693" spans="2:12" ht="14.25" x14ac:dyDescent="0.2">
      <c r="B1693" s="544">
        <v>23010118</v>
      </c>
      <c r="C1693" s="294">
        <v>70713</v>
      </c>
      <c r="D1693" s="294" t="s">
        <v>605</v>
      </c>
      <c r="E1693" s="294" t="s">
        <v>504</v>
      </c>
      <c r="F1693" s="294">
        <v>50610300</v>
      </c>
      <c r="G1693" s="213" t="s">
        <v>167</v>
      </c>
      <c r="H1693" s="290"/>
      <c r="I1693" s="297"/>
      <c r="J1693" s="297"/>
      <c r="K1693" s="290"/>
      <c r="L1693" s="303"/>
    </row>
    <row r="1694" spans="2:12" ht="14.25" x14ac:dyDescent="0.2">
      <c r="B1694" s="544">
        <v>23010119</v>
      </c>
      <c r="C1694" s="294">
        <v>70713</v>
      </c>
      <c r="D1694" s="294" t="s">
        <v>610</v>
      </c>
      <c r="E1694" s="294" t="s">
        <v>504</v>
      </c>
      <c r="F1694" s="294">
        <v>50610300</v>
      </c>
      <c r="G1694" s="213" t="s">
        <v>168</v>
      </c>
      <c r="H1694" s="303"/>
      <c r="I1694" s="303"/>
      <c r="J1694" s="303"/>
      <c r="K1694" s="303"/>
      <c r="L1694" s="303"/>
    </row>
    <row r="1695" spans="2:12" ht="25.5" x14ac:dyDescent="0.2">
      <c r="B1695" s="544">
        <v>23010122</v>
      </c>
      <c r="C1695" s="294">
        <v>70713</v>
      </c>
      <c r="D1695" s="294" t="s">
        <v>616</v>
      </c>
      <c r="E1695" s="294" t="s">
        <v>504</v>
      </c>
      <c r="F1695" s="294">
        <v>50610300</v>
      </c>
      <c r="G1695" s="213" t="s">
        <v>170</v>
      </c>
      <c r="H1695" s="303"/>
      <c r="I1695" s="297"/>
      <c r="J1695" s="297"/>
      <c r="K1695" s="303"/>
      <c r="L1695" s="303"/>
    </row>
    <row r="1696" spans="2:12" ht="25.5" x14ac:dyDescent="0.2">
      <c r="B1696" s="544">
        <v>23010124</v>
      </c>
      <c r="C1696" s="294">
        <v>70713</v>
      </c>
      <c r="D1696" s="294" t="s">
        <v>617</v>
      </c>
      <c r="E1696" s="294" t="s">
        <v>504</v>
      </c>
      <c r="F1696" s="294">
        <v>50610300</v>
      </c>
      <c r="G1696" s="213" t="s">
        <v>172</v>
      </c>
      <c r="H1696" s="303"/>
      <c r="I1696" s="297"/>
      <c r="J1696" s="297"/>
      <c r="K1696" s="303"/>
      <c r="L1696" s="303"/>
    </row>
    <row r="1697" spans="2:12" ht="14.25" x14ac:dyDescent="0.2">
      <c r="B1697" s="294">
        <v>2302</v>
      </c>
      <c r="C1697" s="294">
        <v>707</v>
      </c>
      <c r="D1697" s="294"/>
      <c r="E1697" s="294" t="s">
        <v>504</v>
      </c>
      <c r="F1697" s="294">
        <v>50610300</v>
      </c>
      <c r="G1697" s="214" t="s">
        <v>178</v>
      </c>
      <c r="H1697" s="293">
        <f>H1698</f>
        <v>0</v>
      </c>
      <c r="I1697" s="293">
        <f t="shared" ref="I1697:L1697" si="231">I1698</f>
        <v>0</v>
      </c>
      <c r="J1697" s="293"/>
      <c r="K1697" s="293">
        <f>K1698</f>
        <v>9500000</v>
      </c>
      <c r="L1697" s="293">
        <f t="shared" si="231"/>
        <v>0</v>
      </c>
    </row>
    <row r="1698" spans="2:12" ht="25.5" x14ac:dyDescent="0.2">
      <c r="B1698" s="294">
        <v>230201</v>
      </c>
      <c r="C1698" s="294"/>
      <c r="D1698" s="294"/>
      <c r="E1698" s="294" t="s">
        <v>504</v>
      </c>
      <c r="F1698" s="294">
        <v>50610300</v>
      </c>
      <c r="G1698" s="214" t="s">
        <v>179</v>
      </c>
      <c r="H1698" s="293">
        <f t="shared" ref="H1698:L1698" si="232">SUM(H1699:H1701)</f>
        <v>0</v>
      </c>
      <c r="I1698" s="293">
        <f t="shared" si="232"/>
        <v>0</v>
      </c>
      <c r="J1698" s="293"/>
      <c r="K1698" s="293">
        <f>SUM(K1699:K1701)</f>
        <v>9500000</v>
      </c>
      <c r="L1698" s="293">
        <f t="shared" si="232"/>
        <v>0</v>
      </c>
    </row>
    <row r="1699" spans="2:12" ht="25.5" x14ac:dyDescent="0.2">
      <c r="B1699" s="544">
        <v>23020125</v>
      </c>
      <c r="C1699" s="544">
        <v>70713</v>
      </c>
      <c r="D1699" s="294" t="s">
        <v>610</v>
      </c>
      <c r="E1699" s="294" t="s">
        <v>504</v>
      </c>
      <c r="F1699" s="294">
        <v>50610300</v>
      </c>
      <c r="G1699" s="215" t="s">
        <v>192</v>
      </c>
      <c r="H1699" s="297"/>
      <c r="I1699" s="290"/>
      <c r="J1699" s="290"/>
      <c r="K1699" s="297">
        <v>9500000</v>
      </c>
      <c r="L1699" s="290"/>
    </row>
    <row r="1700" spans="2:12" ht="14.25" x14ac:dyDescent="0.2">
      <c r="B1700" s="544">
        <v>23020127</v>
      </c>
      <c r="C1700" s="544">
        <v>70713</v>
      </c>
      <c r="D1700" s="294" t="s">
        <v>613</v>
      </c>
      <c r="E1700" s="294"/>
      <c r="F1700" s="294"/>
      <c r="G1700" s="215" t="s">
        <v>194</v>
      </c>
      <c r="H1700" s="290"/>
      <c r="I1700" s="297"/>
      <c r="J1700" s="297"/>
      <c r="K1700" s="290"/>
      <c r="L1700" s="290"/>
    </row>
    <row r="1701" spans="2:12" ht="14.25" x14ac:dyDescent="0.2">
      <c r="B1701" s="544">
        <v>23020128</v>
      </c>
      <c r="C1701" s="544"/>
      <c r="D1701" s="294"/>
      <c r="E1701" s="294"/>
      <c r="F1701" s="294"/>
      <c r="G1701" s="215" t="s">
        <v>589</v>
      </c>
      <c r="H1701" s="290"/>
      <c r="I1701" s="290"/>
      <c r="J1701" s="290"/>
      <c r="K1701" s="290"/>
      <c r="L1701" s="290"/>
    </row>
    <row r="1702" spans="2:12" ht="14.25" x14ac:dyDescent="0.2">
      <c r="B1702" s="294">
        <v>2303</v>
      </c>
      <c r="C1702" s="544">
        <v>70713</v>
      </c>
      <c r="D1702" s="294"/>
      <c r="E1702" s="294" t="s">
        <v>504</v>
      </c>
      <c r="F1702" s="294">
        <v>50610300</v>
      </c>
      <c r="G1702" s="295" t="s">
        <v>195</v>
      </c>
      <c r="H1702" s="293">
        <f>H1703</f>
        <v>0</v>
      </c>
      <c r="I1702" s="293">
        <f t="shared" ref="I1702:L1702" si="233">I1703</f>
        <v>0</v>
      </c>
      <c r="J1702" s="293"/>
      <c r="K1702" s="293">
        <f>K1703</f>
        <v>110000000</v>
      </c>
      <c r="L1702" s="293">
        <f t="shared" si="233"/>
        <v>0</v>
      </c>
    </row>
    <row r="1703" spans="2:12" ht="25.5" x14ac:dyDescent="0.2">
      <c r="B1703" s="294">
        <v>230301</v>
      </c>
      <c r="C1703" s="544">
        <v>70713</v>
      </c>
      <c r="D1703" s="294"/>
      <c r="E1703" s="294" t="s">
        <v>504</v>
      </c>
      <c r="F1703" s="294">
        <v>50610300</v>
      </c>
      <c r="G1703" s="295" t="s">
        <v>196</v>
      </c>
      <c r="H1703" s="293">
        <f t="shared" ref="H1703:L1703" si="234">SUM(H1704:H1710)</f>
        <v>0</v>
      </c>
      <c r="I1703" s="210">
        <f t="shared" si="234"/>
        <v>0</v>
      </c>
      <c r="J1703" s="210"/>
      <c r="K1703" s="293">
        <f>SUM(K1704:K1710)</f>
        <v>110000000</v>
      </c>
      <c r="L1703" s="293">
        <f t="shared" si="234"/>
        <v>0</v>
      </c>
    </row>
    <row r="1704" spans="2:12" ht="25.5" x14ac:dyDescent="0.2">
      <c r="B1704" s="544">
        <v>23030101</v>
      </c>
      <c r="C1704" s="544">
        <v>70713</v>
      </c>
      <c r="D1704" s="294" t="s">
        <v>608</v>
      </c>
      <c r="E1704" s="294" t="s">
        <v>504</v>
      </c>
      <c r="F1704" s="294">
        <v>50610300</v>
      </c>
      <c r="G1704" s="215" t="s">
        <v>197</v>
      </c>
      <c r="H1704" s="297"/>
      <c r="I1704" s="297"/>
      <c r="J1704" s="297"/>
      <c r="K1704" s="297">
        <v>10000000</v>
      </c>
      <c r="L1704" s="290"/>
    </row>
    <row r="1705" spans="2:12" ht="14.25" x14ac:dyDescent="0.2">
      <c r="B1705" s="544">
        <v>23030102</v>
      </c>
      <c r="C1705" s="544">
        <v>70713</v>
      </c>
      <c r="D1705" s="294" t="s">
        <v>613</v>
      </c>
      <c r="E1705" s="294" t="s">
        <v>504</v>
      </c>
      <c r="F1705" s="294">
        <v>50610300</v>
      </c>
      <c r="G1705" s="215" t="s">
        <v>198</v>
      </c>
      <c r="H1705" s="297"/>
      <c r="I1705" s="297"/>
      <c r="J1705" s="297"/>
      <c r="K1705" s="297">
        <v>10000000</v>
      </c>
      <c r="L1705" s="290"/>
    </row>
    <row r="1706" spans="2:12" ht="25.5" x14ac:dyDescent="0.2">
      <c r="B1706" s="544">
        <v>23030104</v>
      </c>
      <c r="C1706" s="544">
        <v>70713</v>
      </c>
      <c r="D1706" s="294" t="s">
        <v>613</v>
      </c>
      <c r="E1706" s="294" t="s">
        <v>504</v>
      </c>
      <c r="F1706" s="294">
        <v>50610300</v>
      </c>
      <c r="G1706" s="215" t="s">
        <v>200</v>
      </c>
      <c r="H1706" s="297"/>
      <c r="I1706" s="297"/>
      <c r="J1706" s="297"/>
      <c r="K1706" s="297"/>
      <c r="L1706" s="290"/>
    </row>
    <row r="1707" spans="2:12" ht="25.5" x14ac:dyDescent="0.2">
      <c r="B1707" s="544">
        <v>23030105</v>
      </c>
      <c r="C1707" s="544">
        <v>70713</v>
      </c>
      <c r="D1707" s="294" t="s">
        <v>609</v>
      </c>
      <c r="E1707" s="294" t="s">
        <v>504</v>
      </c>
      <c r="F1707" s="294">
        <v>50610300</v>
      </c>
      <c r="G1707" s="215" t="s">
        <v>201</v>
      </c>
      <c r="H1707" s="297"/>
      <c r="I1707" s="297"/>
      <c r="J1707" s="297"/>
      <c r="K1707" s="297">
        <v>50000000</v>
      </c>
      <c r="L1707" s="290"/>
    </row>
    <row r="1708" spans="2:12" ht="25.5" x14ac:dyDescent="0.2">
      <c r="B1708" s="544">
        <v>23030121</v>
      </c>
      <c r="C1708" s="544">
        <v>70713</v>
      </c>
      <c r="D1708" s="294" t="s">
        <v>609</v>
      </c>
      <c r="E1708" s="294" t="s">
        <v>504</v>
      </c>
      <c r="F1708" s="294">
        <v>50610300</v>
      </c>
      <c r="G1708" s="215" t="s">
        <v>208</v>
      </c>
      <c r="H1708" s="297"/>
      <c r="I1708" s="297"/>
      <c r="J1708" s="297"/>
      <c r="K1708" s="297">
        <v>20000000</v>
      </c>
      <c r="L1708" s="290"/>
    </row>
    <row r="1709" spans="2:12" ht="25.5" x14ac:dyDescent="0.2">
      <c r="B1709" s="544">
        <v>23030125</v>
      </c>
      <c r="C1709" s="544">
        <v>70713</v>
      </c>
      <c r="D1709" s="294" t="s">
        <v>610</v>
      </c>
      <c r="E1709" s="294" t="s">
        <v>504</v>
      </c>
      <c r="F1709" s="294">
        <v>50610300</v>
      </c>
      <c r="G1709" s="215" t="s">
        <v>210</v>
      </c>
      <c r="H1709" s="297"/>
      <c r="I1709" s="297"/>
      <c r="J1709" s="297"/>
      <c r="K1709" s="297">
        <v>10000000</v>
      </c>
      <c r="L1709" s="290"/>
    </row>
    <row r="1710" spans="2:12" ht="25.5" x14ac:dyDescent="0.2">
      <c r="B1710" s="544">
        <v>23030127</v>
      </c>
      <c r="C1710" s="544">
        <v>70713</v>
      </c>
      <c r="D1710" s="294" t="s">
        <v>613</v>
      </c>
      <c r="E1710" s="294" t="s">
        <v>504</v>
      </c>
      <c r="F1710" s="294">
        <v>50610300</v>
      </c>
      <c r="G1710" s="215" t="s">
        <v>211</v>
      </c>
      <c r="H1710" s="297"/>
      <c r="I1710" s="297"/>
      <c r="J1710" s="297"/>
      <c r="K1710" s="297">
        <v>10000000</v>
      </c>
      <c r="L1710" s="290"/>
    </row>
    <row r="1711" spans="2:12" ht="14.25" x14ac:dyDescent="0.2">
      <c r="B1711" s="294">
        <v>2305</v>
      </c>
      <c r="C1711" s="294">
        <v>70740</v>
      </c>
      <c r="D1711" s="294"/>
      <c r="E1711" s="294" t="s">
        <v>504</v>
      </c>
      <c r="F1711" s="294">
        <v>50610300</v>
      </c>
      <c r="G1711" s="295" t="s">
        <v>215</v>
      </c>
      <c r="H1711" s="293">
        <f>H1712</f>
        <v>0</v>
      </c>
      <c r="I1711" s="293">
        <f t="shared" ref="I1711:L1711" si="235">I1712</f>
        <v>0</v>
      </c>
      <c r="J1711" s="293"/>
      <c r="K1711" s="293">
        <f>K1712</f>
        <v>40000000</v>
      </c>
      <c r="L1711" s="293">
        <f t="shared" si="235"/>
        <v>0</v>
      </c>
    </row>
    <row r="1712" spans="2:12" ht="14.25" x14ac:dyDescent="0.2">
      <c r="B1712" s="294">
        <v>230501</v>
      </c>
      <c r="C1712" s="294">
        <v>70740</v>
      </c>
      <c r="D1712" s="294"/>
      <c r="E1712" s="294" t="s">
        <v>504</v>
      </c>
      <c r="F1712" s="294">
        <v>50610300</v>
      </c>
      <c r="G1712" s="295" t="s">
        <v>216</v>
      </c>
      <c r="H1712" s="293">
        <f t="shared" ref="H1712:L1712" si="236">SUM(H1713:H1714)</f>
        <v>0</v>
      </c>
      <c r="I1712" s="293">
        <f t="shared" si="236"/>
        <v>0</v>
      </c>
      <c r="J1712" s="293"/>
      <c r="K1712" s="293">
        <f>SUM(K1713:K1714)</f>
        <v>40000000</v>
      </c>
      <c r="L1712" s="293">
        <f t="shared" si="236"/>
        <v>0</v>
      </c>
    </row>
    <row r="1713" spans="2:12" ht="14.25" x14ac:dyDescent="0.2">
      <c r="B1713" s="544">
        <v>23050103</v>
      </c>
      <c r="C1713" s="294">
        <v>70740</v>
      </c>
      <c r="D1713" s="294" t="s">
        <v>618</v>
      </c>
      <c r="E1713" s="294" t="s">
        <v>504</v>
      </c>
      <c r="F1713" s="294">
        <v>50610300</v>
      </c>
      <c r="G1713" s="213" t="s">
        <v>219</v>
      </c>
      <c r="H1713" s="305"/>
      <c r="I1713" s="305"/>
      <c r="J1713" s="305"/>
      <c r="K1713" s="305">
        <v>10000000</v>
      </c>
      <c r="L1713" s="306"/>
    </row>
    <row r="1714" spans="2:12" ht="14.25" x14ac:dyDescent="0.2">
      <c r="B1714" s="200">
        <v>23050111</v>
      </c>
      <c r="C1714" s="294">
        <v>70740</v>
      </c>
      <c r="D1714" s="567" t="s">
        <v>619</v>
      </c>
      <c r="E1714" s="294" t="s">
        <v>504</v>
      </c>
      <c r="F1714" s="294">
        <v>50610300</v>
      </c>
      <c r="G1714" s="202" t="s">
        <v>585</v>
      </c>
      <c r="H1714" s="297"/>
      <c r="I1714" s="297"/>
      <c r="J1714" s="297"/>
      <c r="K1714" s="297">
        <v>30000000</v>
      </c>
      <c r="L1714" s="290"/>
    </row>
    <row r="1715" spans="2:12" ht="14.25" x14ac:dyDescent="0.2">
      <c r="B1715" s="200"/>
      <c r="C1715" s="294"/>
      <c r="D1715" s="567"/>
      <c r="E1715" s="294"/>
      <c r="F1715" s="294"/>
      <c r="G1715" s="202"/>
      <c r="H1715" s="422"/>
      <c r="I1715" s="422"/>
      <c r="J1715" s="422"/>
      <c r="K1715" s="215"/>
      <c r="L1715" s="215"/>
    </row>
    <row r="1716" spans="2:12" ht="14.25" x14ac:dyDescent="0.2">
      <c r="B1716" s="200"/>
      <c r="C1716" s="294"/>
      <c r="D1716" s="567"/>
      <c r="E1716" s="294"/>
      <c r="F1716" s="294"/>
      <c r="G1716" s="202"/>
      <c r="H1716" s="422"/>
      <c r="I1716" s="422"/>
      <c r="J1716" s="422"/>
      <c r="K1716" s="215"/>
      <c r="L1716" s="215"/>
    </row>
    <row r="1717" spans="2:12" ht="14.25" x14ac:dyDescent="0.2">
      <c r="B1717" s="200"/>
      <c r="C1717" s="294"/>
      <c r="D1717" s="567"/>
      <c r="E1717" s="288"/>
      <c r="F1717" s="288"/>
      <c r="G1717" s="905" t="s">
        <v>506</v>
      </c>
      <c r="H1717" s="905"/>
      <c r="I1717" s="905"/>
      <c r="J1717" s="905"/>
      <c r="K1717" s="905"/>
      <c r="L1717" s="905"/>
    </row>
    <row r="1718" spans="2:12" ht="14.25" x14ac:dyDescent="0.2">
      <c r="B1718" s="200"/>
      <c r="C1718" s="294"/>
      <c r="D1718" s="567"/>
      <c r="E1718" s="288"/>
      <c r="F1718" s="288"/>
      <c r="G1718" s="311"/>
      <c r="H1718" s="204"/>
      <c r="I1718" s="204"/>
      <c r="J1718" s="204"/>
      <c r="K1718" s="204"/>
      <c r="L1718" s="199"/>
    </row>
    <row r="1719" spans="2:12" ht="14.25" x14ac:dyDescent="0.2">
      <c r="B1719" s="200"/>
      <c r="C1719" s="294"/>
      <c r="D1719" s="567"/>
      <c r="E1719" s="288"/>
      <c r="F1719" s="288"/>
      <c r="G1719" s="311" t="s">
        <v>471</v>
      </c>
      <c r="H1719" s="312">
        <f>H1632</f>
        <v>4013980242</v>
      </c>
      <c r="I1719" s="312">
        <f t="shared" ref="I1719:L1719" si="237">I1632</f>
        <v>4013980242</v>
      </c>
      <c r="J1719" s="312"/>
      <c r="K1719" s="312">
        <f t="shared" si="237"/>
        <v>0</v>
      </c>
      <c r="L1719" s="312">
        <f t="shared" si="237"/>
        <v>0</v>
      </c>
    </row>
    <row r="1720" spans="2:12" ht="14.25" x14ac:dyDescent="0.2">
      <c r="B1720" s="200"/>
      <c r="C1720" s="294"/>
      <c r="D1720" s="567"/>
      <c r="E1720" s="288"/>
      <c r="F1720" s="288"/>
      <c r="G1720" s="311" t="s">
        <v>472</v>
      </c>
      <c r="H1720" s="301">
        <f>H1639</f>
        <v>190000000</v>
      </c>
      <c r="I1720" s="447">
        <f t="shared" ref="I1720:L1720" si="238">I1639</f>
        <v>65783884.539999999</v>
      </c>
      <c r="J1720" s="301"/>
      <c r="K1720" s="301">
        <f t="shared" si="238"/>
        <v>261000000</v>
      </c>
      <c r="L1720" s="301">
        <f t="shared" si="238"/>
        <v>0</v>
      </c>
    </row>
    <row r="1721" spans="2:12" ht="14.25" x14ac:dyDescent="0.2">
      <c r="B1721" s="200"/>
      <c r="C1721" s="294"/>
      <c r="D1721" s="567"/>
      <c r="E1721" s="288"/>
      <c r="F1721" s="288"/>
      <c r="G1721" s="311" t="s">
        <v>154</v>
      </c>
      <c r="H1721" s="301">
        <f>H1684</f>
        <v>0</v>
      </c>
      <c r="I1721" s="301">
        <f t="shared" ref="I1721:L1721" si="239">I1684</f>
        <v>0</v>
      </c>
      <c r="J1721" s="301"/>
      <c r="K1721" s="301">
        <f t="shared" si="239"/>
        <v>200000000</v>
      </c>
      <c r="L1721" s="301">
        <f t="shared" si="239"/>
        <v>0</v>
      </c>
    </row>
    <row r="1722" spans="2:12" ht="14.25" x14ac:dyDescent="0.2">
      <c r="B1722" s="200"/>
      <c r="C1722" s="294"/>
      <c r="D1722" s="567"/>
      <c r="E1722" s="288"/>
      <c r="F1722" s="288"/>
      <c r="G1722" s="311"/>
      <c r="H1722" s="301"/>
      <c r="I1722" s="301"/>
      <c r="J1722" s="301"/>
      <c r="K1722" s="301"/>
      <c r="L1722" s="301"/>
    </row>
    <row r="1723" spans="2:12" ht="14.25" x14ac:dyDescent="0.2">
      <c r="B1723" s="200"/>
      <c r="C1723" s="294"/>
      <c r="D1723" s="567"/>
      <c r="E1723" s="288"/>
      <c r="F1723" s="288"/>
      <c r="G1723" s="311" t="s">
        <v>2</v>
      </c>
      <c r="H1723" s="301">
        <f>SUM(H1719:H1722)</f>
        <v>4203980242</v>
      </c>
      <c r="I1723" s="301">
        <f t="shared" ref="I1723:L1723" si="240">SUM(I1719:I1722)</f>
        <v>4079764126.54</v>
      </c>
      <c r="J1723" s="301"/>
      <c r="K1723" s="301">
        <f t="shared" si="240"/>
        <v>461000000</v>
      </c>
      <c r="L1723" s="301">
        <f t="shared" si="240"/>
        <v>0</v>
      </c>
    </row>
    <row r="1724" spans="2:12" x14ac:dyDescent="0.25">
      <c r="B1724" s="18"/>
      <c r="C1724" s="20"/>
      <c r="D1724" s="18"/>
      <c r="E1724" s="18"/>
      <c r="F1724" s="18"/>
      <c r="G1724" s="20"/>
      <c r="H1724" s="37"/>
      <c r="I1724" s="44"/>
      <c r="J1724" s="44"/>
    </row>
    <row r="1725" spans="2:12" x14ac:dyDescent="0.25">
      <c r="B1725" s="18"/>
      <c r="C1725" s="20"/>
      <c r="D1725" s="18"/>
      <c r="E1725" s="18"/>
      <c r="F1725" s="18"/>
      <c r="G1725" s="20"/>
      <c r="H1725" s="37"/>
      <c r="I1725" s="18"/>
      <c r="J1725" s="18"/>
    </row>
    <row r="1726" spans="2:12" ht="23.25" x14ac:dyDescent="0.35">
      <c r="B1726" s="895" t="s">
        <v>0</v>
      </c>
      <c r="C1726" s="895"/>
      <c r="D1726" s="895"/>
      <c r="E1726" s="895"/>
      <c r="F1726" s="895"/>
      <c r="G1726" s="895"/>
      <c r="H1726" s="895"/>
      <c r="I1726" s="895"/>
      <c r="J1726" s="895"/>
      <c r="K1726" s="895"/>
      <c r="L1726" s="895"/>
    </row>
    <row r="1727" spans="2:12" ht="20.25" x14ac:dyDescent="0.3">
      <c r="B1727" s="901" t="s">
        <v>463</v>
      </c>
      <c r="C1727" s="901"/>
      <c r="D1727" s="901"/>
      <c r="E1727" s="901"/>
      <c r="F1727" s="901"/>
      <c r="G1727" s="901"/>
      <c r="H1727" s="901"/>
      <c r="I1727" s="901"/>
      <c r="J1727" s="901"/>
      <c r="K1727" s="901"/>
      <c r="L1727" s="901"/>
    </row>
    <row r="1728" spans="2:12" ht="51" x14ac:dyDescent="0.2">
      <c r="B1728" s="542" t="s">
        <v>470</v>
      </c>
      <c r="C1728" s="542" t="s">
        <v>466</v>
      </c>
      <c r="D1728" s="542" t="s">
        <v>500</v>
      </c>
      <c r="E1728" s="542" t="s">
        <v>501</v>
      </c>
      <c r="F1728" s="542" t="s">
        <v>467</v>
      </c>
      <c r="G1728" s="317" t="s">
        <v>455</v>
      </c>
      <c r="H1728" s="211" t="s">
        <v>559</v>
      </c>
      <c r="I1728" s="783" t="s">
        <v>1107</v>
      </c>
      <c r="J1728" s="214"/>
      <c r="K1728" s="373" t="s">
        <v>777</v>
      </c>
      <c r="L1728" s="295" t="s">
        <v>790</v>
      </c>
    </row>
    <row r="1729" spans="2:12" ht="14.25" x14ac:dyDescent="0.2">
      <c r="B1729" s="294">
        <v>2</v>
      </c>
      <c r="C1729" s="510"/>
      <c r="D1729" s="294"/>
      <c r="E1729" s="294">
        <v>2101</v>
      </c>
      <c r="F1729" s="294">
        <v>50610808</v>
      </c>
      <c r="G1729" s="542" t="s">
        <v>59</v>
      </c>
      <c r="H1729" s="217">
        <f t="shared" ref="H1729:L1729" si="241">SUM(H1730,H1736,H1773)</f>
        <v>1441612461</v>
      </c>
      <c r="I1729" s="217">
        <f t="shared" si="241"/>
        <v>1334593709.5799999</v>
      </c>
      <c r="J1729" s="217"/>
      <c r="K1729" s="217">
        <f t="shared" si="241"/>
        <v>1559940027</v>
      </c>
      <c r="L1729" s="217">
        <f t="shared" si="241"/>
        <v>10000000</v>
      </c>
    </row>
    <row r="1730" spans="2:12" ht="14.25" x14ac:dyDescent="0.2">
      <c r="B1730" s="294">
        <v>21</v>
      </c>
      <c r="C1730" s="510"/>
      <c r="D1730" s="294"/>
      <c r="E1730" s="294">
        <v>2101</v>
      </c>
      <c r="F1730" s="294">
        <v>50610808</v>
      </c>
      <c r="G1730" s="295" t="s">
        <v>3</v>
      </c>
      <c r="H1730" s="217">
        <f>SUM(H1731,H1732)</f>
        <v>1261612461</v>
      </c>
      <c r="I1730" s="217">
        <f t="shared" ref="I1730:L1730" si="242">SUM(I1731,I1732)</f>
        <v>1261612461</v>
      </c>
      <c r="J1730" s="217"/>
      <c r="K1730" s="217">
        <f t="shared" si="242"/>
        <v>1237190027</v>
      </c>
      <c r="L1730" s="217">
        <f t="shared" si="242"/>
        <v>0</v>
      </c>
    </row>
    <row r="1731" spans="2:12" ht="14.25" x14ac:dyDescent="0.2">
      <c r="B1731" s="544">
        <v>21010101</v>
      </c>
      <c r="C1731" s="512"/>
      <c r="D1731" s="544"/>
      <c r="E1731" s="544"/>
      <c r="F1731" s="544"/>
      <c r="G1731" s="213" t="s">
        <v>60</v>
      </c>
      <c r="H1731" s="217">
        <f>'SOCIAL SECTOR PERSONNEL COST'!H1180</f>
        <v>747690370</v>
      </c>
      <c r="I1731" s="217">
        <f>H1731</f>
        <v>747690370</v>
      </c>
      <c r="J1731" s="217"/>
      <c r="K1731" s="210">
        <v>748341522</v>
      </c>
      <c r="L1731" s="312"/>
    </row>
    <row r="1732" spans="2:12" ht="25.5" x14ac:dyDescent="0.2">
      <c r="B1732" s="294">
        <v>2102</v>
      </c>
      <c r="C1732" s="294">
        <v>70702</v>
      </c>
      <c r="D1732" s="294"/>
      <c r="E1732" s="294">
        <v>2101</v>
      </c>
      <c r="F1732" s="294">
        <v>50610808</v>
      </c>
      <c r="G1732" s="295" t="s">
        <v>564</v>
      </c>
      <c r="H1732" s="210">
        <f>SUM(H1733)</f>
        <v>513922091</v>
      </c>
      <c r="I1732" s="210">
        <f t="shared" ref="I1732:L1732" si="243">SUM(I1733)</f>
        <v>513922091</v>
      </c>
      <c r="J1732" s="210"/>
      <c r="K1732" s="210">
        <f t="shared" si="243"/>
        <v>488848505</v>
      </c>
      <c r="L1732" s="210">
        <f t="shared" si="243"/>
        <v>0</v>
      </c>
    </row>
    <row r="1733" spans="2:12" ht="14.25" x14ac:dyDescent="0.2">
      <c r="B1733" s="294">
        <v>210201</v>
      </c>
      <c r="C1733" s="294">
        <v>70702</v>
      </c>
      <c r="D1733" s="294"/>
      <c r="E1733" s="294">
        <v>2101</v>
      </c>
      <c r="F1733" s="294">
        <v>50610808</v>
      </c>
      <c r="G1733" s="295" t="s">
        <v>64</v>
      </c>
      <c r="H1733" s="293">
        <f>SUM(H1734:H1735)</f>
        <v>513922091</v>
      </c>
      <c r="I1733" s="293">
        <f>SUM(I1734:I1735)</f>
        <v>513922091</v>
      </c>
      <c r="J1733" s="293"/>
      <c r="K1733" s="210">
        <f>SUM(K1734:K1735)</f>
        <v>488848505</v>
      </c>
      <c r="L1733" s="312">
        <f>SUM(L1734:L1735)</f>
        <v>0</v>
      </c>
    </row>
    <row r="1734" spans="2:12" ht="14.25" x14ac:dyDescent="0.2">
      <c r="B1734" s="544">
        <v>21020101</v>
      </c>
      <c r="C1734" s="294">
        <v>70702</v>
      </c>
      <c r="D1734" s="544"/>
      <c r="E1734" s="294">
        <v>2101</v>
      </c>
      <c r="F1734" s="294">
        <v>50610808</v>
      </c>
      <c r="G1734" s="213" t="s">
        <v>65</v>
      </c>
      <c r="H1734" s="293">
        <f>'SOCIAL SECTOR PERSONNEL COST'!J1180</f>
        <v>500290923</v>
      </c>
      <c r="I1734" s="293">
        <f>H1734</f>
        <v>500290923</v>
      </c>
      <c r="J1734" s="293"/>
      <c r="K1734" s="210">
        <v>475367337</v>
      </c>
      <c r="L1734" s="312"/>
    </row>
    <row r="1735" spans="2:12" ht="14.25" x14ac:dyDescent="0.2">
      <c r="B1735" s="544">
        <v>21020102</v>
      </c>
      <c r="C1735" s="294">
        <v>70702</v>
      </c>
      <c r="D1735" s="544"/>
      <c r="E1735" s="294">
        <v>2101</v>
      </c>
      <c r="F1735" s="294">
        <v>50610808</v>
      </c>
      <c r="G1735" s="213" t="s">
        <v>454</v>
      </c>
      <c r="H1735" s="293">
        <f>'SOCIAL SECTOR PERSONNEL COST'!I1180</f>
        <v>13631168</v>
      </c>
      <c r="I1735" s="293">
        <f>H1735</f>
        <v>13631168</v>
      </c>
      <c r="J1735" s="293"/>
      <c r="K1735" s="210">
        <v>13481168</v>
      </c>
      <c r="L1735" s="312"/>
    </row>
    <row r="1736" spans="2:12" ht="14.25" x14ac:dyDescent="0.2">
      <c r="B1736" s="294">
        <v>2202</v>
      </c>
      <c r="C1736" s="294"/>
      <c r="D1736" s="294"/>
      <c r="E1736" s="294">
        <v>2101</v>
      </c>
      <c r="F1736" s="294">
        <v>50610808</v>
      </c>
      <c r="G1736" s="295" t="s">
        <v>4</v>
      </c>
      <c r="H1736" s="210">
        <f>SUM(H1737,H1739,H1741,H1748,H1755,H1758,H1760,H1762,H1765)</f>
        <v>30000000</v>
      </c>
      <c r="I1736" s="373">
        <f t="shared" ref="I1736:L1736" si="244">SUM(I1737,I1739,I1741,I1748,I1755,I1758,I1760,I1762,I1765)</f>
        <v>27407981.77</v>
      </c>
      <c r="J1736" s="210"/>
      <c r="K1736" s="210">
        <f>SUM(K1737,K1739,K1741,K1748,K1755,K1758,K1760,K1762,K1765)</f>
        <v>30000000</v>
      </c>
      <c r="L1736" s="210">
        <f t="shared" si="244"/>
        <v>10000000</v>
      </c>
    </row>
    <row r="1737" spans="2:12" ht="14.25" x14ac:dyDescent="0.2">
      <c r="B1737" s="294">
        <v>220201</v>
      </c>
      <c r="C1737" s="294">
        <v>4045</v>
      </c>
      <c r="D1737" s="294"/>
      <c r="E1737" s="294">
        <v>2101</v>
      </c>
      <c r="F1737" s="294">
        <v>50610808</v>
      </c>
      <c r="G1737" s="295" t="s">
        <v>561</v>
      </c>
      <c r="H1737" s="210">
        <f>SUM(H1738:H1738)</f>
        <v>1000000</v>
      </c>
      <c r="I1737" s="210">
        <f>SUM(I1738:I1738)</f>
        <v>500000</v>
      </c>
      <c r="J1737" s="210"/>
      <c r="K1737" s="210">
        <f>SUM(K1738:K1738)</f>
        <v>1000000</v>
      </c>
      <c r="L1737" s="312">
        <f>SUM(L1738:L1738)</f>
        <v>0</v>
      </c>
    </row>
    <row r="1738" spans="2:12" ht="14.25" x14ac:dyDescent="0.2">
      <c r="B1738" s="544">
        <v>22020101</v>
      </c>
      <c r="C1738" s="544">
        <v>70451</v>
      </c>
      <c r="D1738" s="544"/>
      <c r="E1738" s="294">
        <v>2101</v>
      </c>
      <c r="F1738" s="294">
        <v>50610808</v>
      </c>
      <c r="G1738" s="213" t="s">
        <v>77</v>
      </c>
      <c r="H1738" s="304">
        <v>1000000</v>
      </c>
      <c r="I1738" s="210">
        <v>500000</v>
      </c>
      <c r="J1738" s="210"/>
      <c r="K1738" s="210">
        <v>1000000</v>
      </c>
      <c r="L1738" s="312"/>
    </row>
    <row r="1739" spans="2:12" ht="14.25" x14ac:dyDescent="0.2">
      <c r="B1739" s="294">
        <v>220202</v>
      </c>
      <c r="C1739" s="544">
        <v>70435</v>
      </c>
      <c r="D1739" s="294"/>
      <c r="E1739" s="294">
        <v>2101</v>
      </c>
      <c r="F1739" s="294">
        <v>50610808</v>
      </c>
      <c r="G1739" s="295" t="s">
        <v>568</v>
      </c>
      <c r="H1739" s="210">
        <f>SUM(H1740:H1740)</f>
        <v>1500000</v>
      </c>
      <c r="I1739" s="210">
        <f>SUM(I1740:I1740)</f>
        <v>500000</v>
      </c>
      <c r="J1739" s="210"/>
      <c r="K1739" s="210">
        <f>SUM(K1740:K1740)</f>
        <v>1500000</v>
      </c>
      <c r="L1739" s="312">
        <f>SUM(L1740:L1740)</f>
        <v>0</v>
      </c>
    </row>
    <row r="1740" spans="2:12" ht="14.25" x14ac:dyDescent="0.2">
      <c r="B1740" s="544">
        <v>22020201</v>
      </c>
      <c r="C1740" s="544">
        <v>70435</v>
      </c>
      <c r="D1740" s="544"/>
      <c r="E1740" s="294">
        <v>2101</v>
      </c>
      <c r="F1740" s="294">
        <v>50610808</v>
      </c>
      <c r="G1740" s="213" t="s">
        <v>82</v>
      </c>
      <c r="H1740" s="304">
        <v>1500000</v>
      </c>
      <c r="I1740" s="210">
        <v>500000</v>
      </c>
      <c r="J1740" s="210"/>
      <c r="K1740" s="210">
        <v>1500000</v>
      </c>
      <c r="L1740" s="312"/>
    </row>
    <row r="1741" spans="2:12" ht="16.5" customHeight="1" x14ac:dyDescent="0.2">
      <c r="B1741" s="294">
        <v>220203</v>
      </c>
      <c r="C1741" s="294">
        <v>70130</v>
      </c>
      <c r="D1741" s="294"/>
      <c r="E1741" s="294">
        <v>2101</v>
      </c>
      <c r="F1741" s="294">
        <v>50610808</v>
      </c>
      <c r="G1741" s="295" t="s">
        <v>563</v>
      </c>
      <c r="H1741" s="210">
        <f>SUM(H1742:H1747)</f>
        <v>1130000</v>
      </c>
      <c r="I1741" s="210">
        <f>SUM(I1742:I1747)</f>
        <v>1130000</v>
      </c>
      <c r="J1741" s="210"/>
      <c r="K1741" s="210">
        <f>SUM(K1742:K1747)</f>
        <v>1130000</v>
      </c>
      <c r="L1741" s="312">
        <f>SUM(L1742:L1747)</f>
        <v>0</v>
      </c>
    </row>
    <row r="1742" spans="2:12" ht="25.5" x14ac:dyDescent="0.2">
      <c r="B1742" s="544">
        <v>22020301</v>
      </c>
      <c r="C1742" s="294">
        <v>70130</v>
      </c>
      <c r="D1742" s="544"/>
      <c r="E1742" s="294">
        <v>2101</v>
      </c>
      <c r="F1742" s="294">
        <v>50610808</v>
      </c>
      <c r="G1742" s="213" t="s">
        <v>90</v>
      </c>
      <c r="H1742" s="304">
        <v>600000</v>
      </c>
      <c r="I1742" s="210">
        <v>600000</v>
      </c>
      <c r="J1742" s="210"/>
      <c r="K1742" s="210">
        <v>600000</v>
      </c>
      <c r="L1742" s="312"/>
    </row>
    <row r="1743" spans="2:12" ht="14.25" x14ac:dyDescent="0.2">
      <c r="B1743" s="544">
        <v>22020302</v>
      </c>
      <c r="C1743" s="294">
        <v>70130</v>
      </c>
      <c r="D1743" s="544"/>
      <c r="E1743" s="294">
        <v>2101</v>
      </c>
      <c r="F1743" s="294">
        <v>50610808</v>
      </c>
      <c r="G1743" s="213" t="s">
        <v>91</v>
      </c>
      <c r="H1743" s="304"/>
      <c r="I1743" s="210"/>
      <c r="J1743" s="210"/>
      <c r="K1743" s="210"/>
      <c r="L1743" s="312"/>
    </row>
    <row r="1744" spans="2:12" ht="14.25" x14ac:dyDescent="0.2">
      <c r="B1744" s="544">
        <v>22020303</v>
      </c>
      <c r="C1744" s="294">
        <v>70130</v>
      </c>
      <c r="D1744" s="544"/>
      <c r="E1744" s="294">
        <v>2101</v>
      </c>
      <c r="F1744" s="294">
        <v>50610808</v>
      </c>
      <c r="G1744" s="213" t="s">
        <v>92</v>
      </c>
      <c r="H1744" s="304">
        <v>10000</v>
      </c>
      <c r="I1744" s="210">
        <v>10000</v>
      </c>
      <c r="J1744" s="210"/>
      <c r="K1744" s="210">
        <v>10000</v>
      </c>
      <c r="L1744" s="312"/>
    </row>
    <row r="1745" spans="2:12" ht="14.25" x14ac:dyDescent="0.2">
      <c r="B1745" s="544">
        <v>22020304</v>
      </c>
      <c r="C1745" s="294">
        <v>70130</v>
      </c>
      <c r="D1745" s="544"/>
      <c r="E1745" s="294">
        <v>2101</v>
      </c>
      <c r="F1745" s="294">
        <v>50610808</v>
      </c>
      <c r="G1745" s="213" t="s">
        <v>93</v>
      </c>
      <c r="H1745" s="304">
        <v>20000</v>
      </c>
      <c r="I1745" s="210">
        <v>20000</v>
      </c>
      <c r="J1745" s="210"/>
      <c r="K1745" s="210">
        <v>20000</v>
      </c>
      <c r="L1745" s="312"/>
    </row>
    <row r="1746" spans="2:12" ht="14.25" x14ac:dyDescent="0.2">
      <c r="B1746" s="544">
        <v>22020305</v>
      </c>
      <c r="C1746" s="294">
        <v>70130</v>
      </c>
      <c r="D1746" s="544"/>
      <c r="E1746" s="294">
        <v>2101</v>
      </c>
      <c r="F1746" s="294">
        <v>50610808</v>
      </c>
      <c r="G1746" s="213" t="s">
        <v>94</v>
      </c>
      <c r="H1746" s="304">
        <v>200000</v>
      </c>
      <c r="I1746" s="210">
        <v>200000</v>
      </c>
      <c r="J1746" s="210"/>
      <c r="K1746" s="210">
        <v>200000</v>
      </c>
      <c r="L1746" s="312"/>
    </row>
    <row r="1747" spans="2:12" ht="14.25" x14ac:dyDescent="0.2">
      <c r="B1747" s="544">
        <v>22020309</v>
      </c>
      <c r="C1747" s="294">
        <v>70130</v>
      </c>
      <c r="D1747" s="544"/>
      <c r="E1747" s="294">
        <v>2101</v>
      </c>
      <c r="F1747" s="294">
        <v>50610808</v>
      </c>
      <c r="G1747" s="213" t="s">
        <v>98</v>
      </c>
      <c r="H1747" s="304">
        <v>300000</v>
      </c>
      <c r="I1747" s="210">
        <v>300000</v>
      </c>
      <c r="J1747" s="210"/>
      <c r="K1747" s="210">
        <v>300000</v>
      </c>
      <c r="L1747" s="312"/>
    </row>
    <row r="1748" spans="2:12" ht="14.25" x14ac:dyDescent="0.2">
      <c r="B1748" s="294">
        <v>220204</v>
      </c>
      <c r="C1748" s="294">
        <v>70451</v>
      </c>
      <c r="D1748" s="294"/>
      <c r="E1748" s="294">
        <v>2101</v>
      </c>
      <c r="F1748" s="294">
        <v>50610808</v>
      </c>
      <c r="G1748" s="295" t="s">
        <v>549</v>
      </c>
      <c r="H1748" s="210">
        <f>SUM(H1749:H1754)</f>
        <v>4500000</v>
      </c>
      <c r="I1748" s="210">
        <f>SUM(I1749:I1754)</f>
        <v>3000000</v>
      </c>
      <c r="J1748" s="210"/>
      <c r="K1748" s="210">
        <f>SUM(K1749:K1754)</f>
        <v>3000000</v>
      </c>
      <c r="L1748" s="312">
        <f>SUM(L1749:L1754)</f>
        <v>0</v>
      </c>
    </row>
    <row r="1749" spans="2:12" ht="25.5" x14ac:dyDescent="0.2">
      <c r="B1749" s="544">
        <v>22020401</v>
      </c>
      <c r="C1749" s="294">
        <v>70131</v>
      </c>
      <c r="D1749" s="544"/>
      <c r="E1749" s="294">
        <v>2101</v>
      </c>
      <c r="F1749" s="294">
        <v>50610808</v>
      </c>
      <c r="G1749" s="213" t="s">
        <v>102</v>
      </c>
      <c r="H1749" s="304">
        <v>1500000</v>
      </c>
      <c r="I1749" s="210">
        <v>1000000</v>
      </c>
      <c r="J1749" s="210"/>
      <c r="K1749" s="210">
        <v>1000000</v>
      </c>
      <c r="L1749" s="312"/>
    </row>
    <row r="1750" spans="2:12" ht="14.25" x14ac:dyDescent="0.2">
      <c r="B1750" s="544">
        <v>22020402</v>
      </c>
      <c r="C1750" s="294">
        <v>70131</v>
      </c>
      <c r="D1750" s="544"/>
      <c r="E1750" s="294">
        <v>2101</v>
      </c>
      <c r="F1750" s="294">
        <v>50610808</v>
      </c>
      <c r="G1750" s="213" t="s">
        <v>103</v>
      </c>
      <c r="H1750" s="304">
        <v>100000</v>
      </c>
      <c r="I1750" s="210">
        <v>100000</v>
      </c>
      <c r="J1750" s="210"/>
      <c r="K1750" s="210">
        <v>100000</v>
      </c>
      <c r="L1750" s="312"/>
    </row>
    <row r="1751" spans="2:12" ht="38.25" customHeight="1" x14ac:dyDescent="0.2">
      <c r="B1751" s="544">
        <v>22020403</v>
      </c>
      <c r="C1751" s="294">
        <v>70131</v>
      </c>
      <c r="D1751" s="544"/>
      <c r="E1751" s="294">
        <v>2101</v>
      </c>
      <c r="F1751" s="294">
        <v>50610808</v>
      </c>
      <c r="G1751" s="213" t="s">
        <v>104</v>
      </c>
      <c r="H1751" s="304">
        <v>500000</v>
      </c>
      <c r="I1751" s="210">
        <v>500000</v>
      </c>
      <c r="J1751" s="210"/>
      <c r="K1751" s="210">
        <v>500000</v>
      </c>
      <c r="L1751" s="312"/>
    </row>
    <row r="1752" spans="2:12" ht="16.5" customHeight="1" x14ac:dyDescent="0.2">
      <c r="B1752" s="544">
        <v>22020404</v>
      </c>
      <c r="C1752" s="294">
        <v>70131</v>
      </c>
      <c r="D1752" s="544"/>
      <c r="E1752" s="294">
        <v>2101</v>
      </c>
      <c r="F1752" s="294">
        <v>50610808</v>
      </c>
      <c r="G1752" s="213" t="s">
        <v>105</v>
      </c>
      <c r="H1752" s="304">
        <v>300000</v>
      </c>
      <c r="I1752" s="210">
        <v>300000</v>
      </c>
      <c r="J1752" s="210"/>
      <c r="K1752" s="210">
        <v>300000</v>
      </c>
      <c r="L1752" s="312"/>
    </row>
    <row r="1753" spans="2:12" ht="14.25" x14ac:dyDescent="0.2">
      <c r="B1753" s="544">
        <v>22020405</v>
      </c>
      <c r="C1753" s="294">
        <v>70131</v>
      </c>
      <c r="D1753" s="544"/>
      <c r="E1753" s="294">
        <v>2101</v>
      </c>
      <c r="F1753" s="294">
        <v>50610808</v>
      </c>
      <c r="G1753" s="213" t="s">
        <v>106</v>
      </c>
      <c r="H1753" s="304">
        <v>2000000</v>
      </c>
      <c r="I1753" s="210">
        <v>1000000</v>
      </c>
      <c r="J1753" s="210"/>
      <c r="K1753" s="210">
        <v>1000000</v>
      </c>
      <c r="L1753" s="312"/>
    </row>
    <row r="1754" spans="2:12" ht="20.25" customHeight="1" x14ac:dyDescent="0.2">
      <c r="B1754" s="544">
        <v>22020410</v>
      </c>
      <c r="C1754" s="294">
        <v>70640</v>
      </c>
      <c r="D1754" s="544"/>
      <c r="E1754" s="294">
        <v>2101</v>
      </c>
      <c r="F1754" s="294">
        <v>50610808</v>
      </c>
      <c r="G1754" s="213" t="s">
        <v>109</v>
      </c>
      <c r="H1754" s="304">
        <v>100000</v>
      </c>
      <c r="I1754" s="210">
        <v>100000</v>
      </c>
      <c r="J1754" s="210"/>
      <c r="K1754" s="210">
        <v>100000</v>
      </c>
      <c r="L1754" s="312"/>
    </row>
    <row r="1755" spans="2:12" ht="14.25" x14ac:dyDescent="0.2">
      <c r="B1755" s="294">
        <v>220205</v>
      </c>
      <c r="C1755" s="294">
        <v>70130</v>
      </c>
      <c r="D1755" s="294"/>
      <c r="E1755" s="294">
        <v>2101</v>
      </c>
      <c r="F1755" s="294">
        <v>50610808</v>
      </c>
      <c r="G1755" s="295" t="s">
        <v>562</v>
      </c>
      <c r="H1755" s="210">
        <f>SUM(H1756:H1757)</f>
        <v>3000000</v>
      </c>
      <c r="I1755" s="210">
        <f>SUM(I1756:I1757)</f>
        <v>3000000</v>
      </c>
      <c r="J1755" s="210"/>
      <c r="K1755" s="210">
        <f>SUM(K1756:K1757)</f>
        <v>3000000</v>
      </c>
      <c r="L1755" s="312">
        <f>SUM(L1756:L1757)</f>
        <v>0</v>
      </c>
    </row>
    <row r="1756" spans="2:12" ht="14.25" x14ac:dyDescent="0.2">
      <c r="B1756" s="544">
        <v>22020501</v>
      </c>
      <c r="C1756" s="294">
        <v>70130</v>
      </c>
      <c r="D1756" s="544"/>
      <c r="E1756" s="294">
        <v>2101</v>
      </c>
      <c r="F1756" s="294">
        <v>50610808</v>
      </c>
      <c r="G1756" s="213" t="s">
        <v>114</v>
      </c>
      <c r="H1756" s="304">
        <v>3000000</v>
      </c>
      <c r="I1756" s="210">
        <v>3000000</v>
      </c>
      <c r="J1756" s="210"/>
      <c r="K1756" s="210">
        <v>3000000</v>
      </c>
      <c r="L1756" s="312"/>
    </row>
    <row r="1757" spans="2:12" ht="14.25" x14ac:dyDescent="0.2">
      <c r="B1757" s="544">
        <v>22020502</v>
      </c>
      <c r="C1757" s="544"/>
      <c r="D1757" s="544"/>
      <c r="E1757" s="544"/>
      <c r="F1757" s="544"/>
      <c r="G1757" s="213" t="s">
        <v>115</v>
      </c>
      <c r="H1757" s="293"/>
      <c r="I1757" s="293"/>
      <c r="J1757" s="293"/>
      <c r="K1757" s="293"/>
      <c r="L1757" s="312"/>
    </row>
    <row r="1758" spans="2:12" ht="14.25" x14ac:dyDescent="0.2">
      <c r="B1758" s="294">
        <v>220206</v>
      </c>
      <c r="C1758" s="294">
        <v>70130</v>
      </c>
      <c r="D1758" s="294"/>
      <c r="E1758" s="294">
        <v>2101</v>
      </c>
      <c r="F1758" s="294">
        <v>50610808</v>
      </c>
      <c r="G1758" s="295" t="s">
        <v>547</v>
      </c>
      <c r="H1758" s="210">
        <f>SUM(H1759:H1759)</f>
        <v>50000</v>
      </c>
      <c r="I1758" s="210">
        <f>SUM(I1759:I1759)</f>
        <v>50000</v>
      </c>
      <c r="J1758" s="210"/>
      <c r="K1758" s="210">
        <f>SUM(K1759:K1759)</f>
        <v>50000</v>
      </c>
      <c r="L1758" s="312">
        <f>SUM(L1759:L1759)</f>
        <v>0</v>
      </c>
    </row>
    <row r="1759" spans="2:12" ht="14.25" x14ac:dyDescent="0.2">
      <c r="B1759" s="544">
        <v>22020605</v>
      </c>
      <c r="C1759" s="294">
        <v>70130</v>
      </c>
      <c r="D1759" s="544"/>
      <c r="E1759" s="294">
        <v>2101</v>
      </c>
      <c r="F1759" s="294">
        <v>50610808</v>
      </c>
      <c r="G1759" s="213" t="s">
        <v>121</v>
      </c>
      <c r="H1759" s="304">
        <v>50000</v>
      </c>
      <c r="I1759" s="210">
        <v>50000</v>
      </c>
      <c r="J1759" s="210"/>
      <c r="K1759" s="210">
        <v>50000</v>
      </c>
      <c r="L1759" s="312"/>
    </row>
    <row r="1760" spans="2:12" ht="27.95" customHeight="1" x14ac:dyDescent="0.2">
      <c r="B1760" s="294">
        <v>220207</v>
      </c>
      <c r="C1760" s="294">
        <v>70133</v>
      </c>
      <c r="D1760" s="294"/>
      <c r="E1760" s="294">
        <v>2101</v>
      </c>
      <c r="F1760" s="294">
        <v>50610808</v>
      </c>
      <c r="G1760" s="295" t="s">
        <v>573</v>
      </c>
      <c r="H1760" s="210">
        <f>SUM(H1761:H1761)</f>
        <v>500000</v>
      </c>
      <c r="I1760" s="210">
        <f>SUM(I1761:I1761)</f>
        <v>500000</v>
      </c>
      <c r="J1760" s="210"/>
      <c r="K1760" s="210">
        <f>SUM(K1761:K1761)</f>
        <v>500000</v>
      </c>
      <c r="L1760" s="312">
        <f>SUM(L1761:L1761)</f>
        <v>0</v>
      </c>
    </row>
    <row r="1761" spans="2:12" ht="24.6" customHeight="1" x14ac:dyDescent="0.2">
      <c r="B1761" s="544">
        <v>22020702</v>
      </c>
      <c r="C1761" s="294">
        <v>70133</v>
      </c>
      <c r="D1761" s="544"/>
      <c r="E1761" s="294">
        <v>2101</v>
      </c>
      <c r="F1761" s="294">
        <v>50610808</v>
      </c>
      <c r="G1761" s="213" t="s">
        <v>124</v>
      </c>
      <c r="H1761" s="304">
        <v>500000</v>
      </c>
      <c r="I1761" s="210">
        <v>500000</v>
      </c>
      <c r="J1761" s="210"/>
      <c r="K1761" s="210">
        <v>500000</v>
      </c>
      <c r="L1761" s="312"/>
    </row>
    <row r="1762" spans="2:12" ht="14.25" x14ac:dyDescent="0.2">
      <c r="B1762" s="294">
        <v>220208</v>
      </c>
      <c r="C1762" s="294"/>
      <c r="D1762" s="294"/>
      <c r="E1762" s="294">
        <v>2101</v>
      </c>
      <c r="F1762" s="294">
        <v>50610808</v>
      </c>
      <c r="G1762" s="295" t="s">
        <v>548</v>
      </c>
      <c r="H1762" s="210">
        <f>SUM(H1763:H1764)</f>
        <v>16200000</v>
      </c>
      <c r="I1762" s="210">
        <f>SUM(I1763:I1764)</f>
        <v>16607981.77</v>
      </c>
      <c r="J1762" s="210"/>
      <c r="K1762" s="210">
        <f>SUM(K1763:K1764)</f>
        <v>17700000</v>
      </c>
      <c r="L1762" s="301">
        <f>SUM(L1763:L1764)</f>
        <v>10000000</v>
      </c>
    </row>
    <row r="1763" spans="2:12" ht="25.5" customHeight="1" x14ac:dyDescent="0.2">
      <c r="B1763" s="544">
        <v>22020801</v>
      </c>
      <c r="C1763" s="294">
        <v>70432</v>
      </c>
      <c r="D1763" s="544"/>
      <c r="E1763" s="294">
        <v>2101</v>
      </c>
      <c r="F1763" s="294">
        <v>50610808</v>
      </c>
      <c r="G1763" s="213" t="s">
        <v>130</v>
      </c>
      <c r="H1763" s="304">
        <v>700000</v>
      </c>
      <c r="I1763" s="210">
        <f>600000+7981.77</f>
        <v>607981.77</v>
      </c>
      <c r="J1763" s="210"/>
      <c r="K1763" s="210">
        <v>700000</v>
      </c>
      <c r="L1763" s="301"/>
    </row>
    <row r="1764" spans="2:12" ht="14.25" x14ac:dyDescent="0.2">
      <c r="B1764" s="544">
        <v>22020803</v>
      </c>
      <c r="C1764" s="294">
        <v>70432</v>
      </c>
      <c r="D1764" s="544"/>
      <c r="E1764" s="294">
        <v>2101</v>
      </c>
      <c r="F1764" s="294">
        <v>50610808</v>
      </c>
      <c r="G1764" s="213" t="s">
        <v>132</v>
      </c>
      <c r="H1764" s="304">
        <v>15500000</v>
      </c>
      <c r="I1764" s="210">
        <v>16000000</v>
      </c>
      <c r="J1764" s="210"/>
      <c r="K1764" s="210">
        <v>17000000</v>
      </c>
      <c r="L1764" s="301">
        <v>10000000</v>
      </c>
    </row>
    <row r="1765" spans="2:12" ht="14.25" x14ac:dyDescent="0.2">
      <c r="B1765" s="294">
        <v>220210</v>
      </c>
      <c r="C1765" s="294"/>
      <c r="D1765" s="294"/>
      <c r="E1765" s="294">
        <v>2101</v>
      </c>
      <c r="F1765" s="294">
        <v>50610808</v>
      </c>
      <c r="G1765" s="295" t="s">
        <v>137</v>
      </c>
      <c r="H1765" s="210">
        <f>SUM(H1766:H1771)</f>
        <v>2120000</v>
      </c>
      <c r="I1765" s="210">
        <f>SUM(I1766:I1771)</f>
        <v>2120000</v>
      </c>
      <c r="J1765" s="210"/>
      <c r="K1765" s="210">
        <f>SUM(K1766:K1771)</f>
        <v>2120000</v>
      </c>
      <c r="L1765" s="312">
        <f>SUM(L1766:L1771)</f>
        <v>0</v>
      </c>
    </row>
    <row r="1766" spans="2:12" ht="14.25" x14ac:dyDescent="0.2">
      <c r="B1766" s="544">
        <v>22021001</v>
      </c>
      <c r="C1766" s="544">
        <v>70130</v>
      </c>
      <c r="D1766" s="544"/>
      <c r="E1766" s="294">
        <v>2101</v>
      </c>
      <c r="F1766" s="294">
        <v>50610808</v>
      </c>
      <c r="G1766" s="213" t="s">
        <v>138</v>
      </c>
      <c r="H1766" s="210">
        <v>500000</v>
      </c>
      <c r="I1766" s="210">
        <v>500000</v>
      </c>
      <c r="J1766" s="210"/>
      <c r="K1766" s="210">
        <v>500000</v>
      </c>
      <c r="L1766" s="312"/>
    </row>
    <row r="1767" spans="2:12" ht="14.25" x14ac:dyDescent="0.2">
      <c r="B1767" s="544">
        <v>22021002</v>
      </c>
      <c r="C1767" s="544">
        <v>70131</v>
      </c>
      <c r="D1767" s="544"/>
      <c r="E1767" s="294">
        <v>2101</v>
      </c>
      <c r="F1767" s="294">
        <v>50610808</v>
      </c>
      <c r="G1767" s="213" t="s">
        <v>139</v>
      </c>
      <c r="H1767" s="210">
        <v>1000000</v>
      </c>
      <c r="I1767" s="210">
        <v>1000000</v>
      </c>
      <c r="J1767" s="210"/>
      <c r="K1767" s="210">
        <v>1000000</v>
      </c>
      <c r="L1767" s="312"/>
    </row>
    <row r="1768" spans="2:12" ht="25.5" customHeight="1" x14ac:dyDescent="0.2">
      <c r="B1768" s="544">
        <v>22021003</v>
      </c>
      <c r="C1768" s="544">
        <v>70131</v>
      </c>
      <c r="D1768" s="544"/>
      <c r="E1768" s="294">
        <v>2101</v>
      </c>
      <c r="F1768" s="294">
        <v>50610808</v>
      </c>
      <c r="G1768" s="213" t="s">
        <v>140</v>
      </c>
      <c r="H1768" s="210">
        <v>100000</v>
      </c>
      <c r="I1768" s="210">
        <v>100000</v>
      </c>
      <c r="J1768" s="210"/>
      <c r="K1768" s="210">
        <v>100000</v>
      </c>
      <c r="L1768" s="312"/>
    </row>
    <row r="1769" spans="2:12" ht="14.25" x14ac:dyDescent="0.2">
      <c r="B1769" s="544">
        <v>22021004</v>
      </c>
      <c r="C1769" s="544"/>
      <c r="D1769" s="544"/>
      <c r="E1769" s="294">
        <v>2101</v>
      </c>
      <c r="F1769" s="294">
        <v>50610808</v>
      </c>
      <c r="G1769" s="213" t="s">
        <v>141</v>
      </c>
      <c r="H1769" s="210"/>
      <c r="I1769" s="210"/>
      <c r="J1769" s="210"/>
      <c r="K1769" s="210"/>
      <c r="L1769" s="312"/>
    </row>
    <row r="1770" spans="2:12" ht="14.25" x14ac:dyDescent="0.2">
      <c r="B1770" s="544">
        <v>22021006</v>
      </c>
      <c r="C1770" s="544">
        <v>70131</v>
      </c>
      <c r="D1770" s="544"/>
      <c r="E1770" s="294">
        <v>2101</v>
      </c>
      <c r="F1770" s="294">
        <v>50610808</v>
      </c>
      <c r="G1770" s="213" t="s">
        <v>142</v>
      </c>
      <c r="H1770" s="210">
        <v>20000</v>
      </c>
      <c r="I1770" s="210">
        <v>20000</v>
      </c>
      <c r="J1770" s="210"/>
      <c r="K1770" s="210">
        <v>20000</v>
      </c>
      <c r="L1770" s="312"/>
    </row>
    <row r="1771" spans="2:12" ht="20.25" customHeight="1" x14ac:dyDescent="0.2">
      <c r="B1771" s="544">
        <v>22021007</v>
      </c>
      <c r="C1771" s="544">
        <v>70131</v>
      </c>
      <c r="D1771" s="544"/>
      <c r="E1771" s="294">
        <v>2101</v>
      </c>
      <c r="F1771" s="294">
        <v>50610808</v>
      </c>
      <c r="G1771" s="213" t="s">
        <v>143</v>
      </c>
      <c r="H1771" s="210">
        <v>500000</v>
      </c>
      <c r="I1771" s="210">
        <v>500000</v>
      </c>
      <c r="J1771" s="210"/>
      <c r="K1771" s="210">
        <v>500000</v>
      </c>
      <c r="L1771" s="312"/>
    </row>
    <row r="1772" spans="2:12" ht="14.25" x14ac:dyDescent="0.2">
      <c r="B1772" s="544"/>
      <c r="C1772" s="544"/>
      <c r="D1772" s="544"/>
      <c r="E1772" s="294"/>
      <c r="F1772" s="294"/>
      <c r="G1772" s="213"/>
      <c r="H1772" s="210"/>
      <c r="I1772" s="210"/>
      <c r="J1772" s="210"/>
      <c r="K1772" s="210"/>
      <c r="L1772" s="312"/>
    </row>
    <row r="1773" spans="2:12" ht="18" customHeight="1" x14ac:dyDescent="0.2">
      <c r="B1773" s="294">
        <v>23</v>
      </c>
      <c r="C1773" s="294"/>
      <c r="D1773" s="294"/>
      <c r="E1773" s="294">
        <v>2101</v>
      </c>
      <c r="F1773" s="294">
        <v>50610808</v>
      </c>
      <c r="G1773" s="295" t="s">
        <v>154</v>
      </c>
      <c r="H1773" s="210">
        <f>SUM(H1774,H1782,H1787,H1793)</f>
        <v>150000000</v>
      </c>
      <c r="I1773" s="373">
        <f t="shared" ref="I1773:L1773" si="245">SUM(I1774,I1782,I1787,I1793)</f>
        <v>45573266.810000002</v>
      </c>
      <c r="J1773" s="210"/>
      <c r="K1773" s="210">
        <f>SUM(K1774,K1782,K1787,K1793)</f>
        <v>292750000</v>
      </c>
      <c r="L1773" s="210">
        <f t="shared" si="245"/>
        <v>0</v>
      </c>
    </row>
    <row r="1774" spans="2:12" ht="14.25" x14ac:dyDescent="0.2">
      <c r="B1774" s="294">
        <v>2301</v>
      </c>
      <c r="C1774" s="294"/>
      <c r="D1774" s="294"/>
      <c r="E1774" s="294">
        <v>2101</v>
      </c>
      <c r="F1774" s="294">
        <v>50610808</v>
      </c>
      <c r="G1774" s="295" t="s">
        <v>155</v>
      </c>
      <c r="H1774" s="210">
        <f>H1775</f>
        <v>67330000</v>
      </c>
      <c r="I1774" s="210">
        <f>I1775</f>
        <v>1080000</v>
      </c>
      <c r="J1774" s="210"/>
      <c r="K1774" s="210">
        <f>K1775</f>
        <v>132750000</v>
      </c>
      <c r="L1774" s="312">
        <f>L1775</f>
        <v>0</v>
      </c>
    </row>
    <row r="1775" spans="2:12" ht="22.5" customHeight="1" x14ac:dyDescent="0.2">
      <c r="B1775" s="294">
        <v>230101</v>
      </c>
      <c r="C1775" s="294"/>
      <c r="D1775" s="294"/>
      <c r="E1775" s="294">
        <v>2101</v>
      </c>
      <c r="F1775" s="294">
        <v>50610808</v>
      </c>
      <c r="G1775" s="295" t="s">
        <v>156</v>
      </c>
      <c r="H1775" s="210">
        <f>SUM(H1776:H1781)</f>
        <v>67330000</v>
      </c>
      <c r="I1775" s="210">
        <f>SUM(I1776:I1781)</f>
        <v>1080000</v>
      </c>
      <c r="J1775" s="210"/>
      <c r="K1775" s="210">
        <f>SUM(K1776:K1781)</f>
        <v>132750000</v>
      </c>
      <c r="L1775" s="312">
        <f>SUM(L1776:L1781)</f>
        <v>0</v>
      </c>
    </row>
    <row r="1776" spans="2:12" ht="30.75" customHeight="1" x14ac:dyDescent="0.2">
      <c r="B1776" s="544">
        <v>23010112</v>
      </c>
      <c r="C1776" s="544">
        <v>70160</v>
      </c>
      <c r="D1776" s="296" t="s">
        <v>652</v>
      </c>
      <c r="E1776" s="294">
        <v>2101</v>
      </c>
      <c r="F1776" s="294">
        <v>50610808</v>
      </c>
      <c r="G1776" s="213" t="s">
        <v>161</v>
      </c>
      <c r="H1776" s="210">
        <v>5750000</v>
      </c>
      <c r="I1776" s="210">
        <v>50000</v>
      </c>
      <c r="J1776" s="210"/>
      <c r="K1776" s="210">
        <f>SUM(K1777,K1785,K1790,K1796)</f>
        <v>5250000</v>
      </c>
      <c r="L1776" s="312"/>
    </row>
    <row r="1777" spans="2:12" ht="14.25" x14ac:dyDescent="0.2">
      <c r="B1777" s="544">
        <v>23010113</v>
      </c>
      <c r="C1777" s="544">
        <v>70160</v>
      </c>
      <c r="D1777" s="296" t="s">
        <v>652</v>
      </c>
      <c r="E1777" s="294">
        <v>2101</v>
      </c>
      <c r="F1777" s="294">
        <v>50610808</v>
      </c>
      <c r="G1777" s="213" t="s">
        <v>162</v>
      </c>
      <c r="H1777" s="210">
        <v>575000</v>
      </c>
      <c r="I1777" s="210">
        <v>65000</v>
      </c>
      <c r="J1777" s="210"/>
      <c r="K1777" s="210">
        <v>1250000</v>
      </c>
      <c r="L1777" s="312"/>
    </row>
    <row r="1778" spans="2:12" ht="32.25" customHeight="1" x14ac:dyDescent="0.2">
      <c r="B1778" s="544">
        <v>23010114</v>
      </c>
      <c r="C1778" s="544">
        <v>70160</v>
      </c>
      <c r="D1778" s="296" t="s">
        <v>652</v>
      </c>
      <c r="E1778" s="294">
        <v>2101</v>
      </c>
      <c r="F1778" s="294">
        <v>50610808</v>
      </c>
      <c r="G1778" s="213" t="s">
        <v>163</v>
      </c>
      <c r="H1778" s="210">
        <v>230000</v>
      </c>
      <c r="I1778" s="210">
        <v>66000</v>
      </c>
      <c r="J1778" s="210"/>
      <c r="K1778" s="210">
        <v>500000</v>
      </c>
      <c r="L1778" s="312"/>
    </row>
    <row r="1779" spans="2:12" ht="14.25" x14ac:dyDescent="0.2">
      <c r="B1779" s="544">
        <v>23010115</v>
      </c>
      <c r="C1779" s="544">
        <v>70160</v>
      </c>
      <c r="D1779" s="296" t="s">
        <v>652</v>
      </c>
      <c r="E1779" s="294">
        <v>2101</v>
      </c>
      <c r="F1779" s="294">
        <v>50610808</v>
      </c>
      <c r="G1779" s="213" t="s">
        <v>164</v>
      </c>
      <c r="H1779" s="210">
        <v>230000</v>
      </c>
      <c r="I1779" s="210">
        <v>66000</v>
      </c>
      <c r="J1779" s="210"/>
      <c r="K1779" s="210">
        <v>500000</v>
      </c>
      <c r="L1779" s="312"/>
    </row>
    <row r="1780" spans="2:12" ht="14.25" x14ac:dyDescent="0.2">
      <c r="B1780" s="544">
        <v>23010118</v>
      </c>
      <c r="C1780" s="544">
        <v>70160</v>
      </c>
      <c r="D1780" s="296" t="s">
        <v>652</v>
      </c>
      <c r="E1780" s="294">
        <v>2101</v>
      </c>
      <c r="F1780" s="294">
        <v>50610808</v>
      </c>
      <c r="G1780" s="213" t="s">
        <v>167</v>
      </c>
      <c r="H1780" s="210">
        <v>115000</v>
      </c>
      <c r="I1780" s="210">
        <v>333000</v>
      </c>
      <c r="J1780" s="210"/>
      <c r="K1780" s="210">
        <v>250000</v>
      </c>
      <c r="L1780" s="312"/>
    </row>
    <row r="1781" spans="2:12" ht="25.5" x14ac:dyDescent="0.2">
      <c r="B1781" s="544">
        <v>23010122</v>
      </c>
      <c r="C1781" s="544">
        <v>70160</v>
      </c>
      <c r="D1781" s="296" t="s">
        <v>652</v>
      </c>
      <c r="E1781" s="294">
        <v>2101</v>
      </c>
      <c r="F1781" s="294">
        <v>50610808</v>
      </c>
      <c r="G1781" s="213" t="s">
        <v>170</v>
      </c>
      <c r="H1781" s="210">
        <v>60430000</v>
      </c>
      <c r="I1781" s="210">
        <v>500000</v>
      </c>
      <c r="J1781" s="210"/>
      <c r="K1781" s="210">
        <v>125000000</v>
      </c>
      <c r="L1781" s="312"/>
    </row>
    <row r="1782" spans="2:12" ht="14.25" x14ac:dyDescent="0.2">
      <c r="B1782" s="294">
        <v>2302</v>
      </c>
      <c r="C1782" s="294"/>
      <c r="D1782" s="294"/>
      <c r="E1782" s="294">
        <v>2101</v>
      </c>
      <c r="F1782" s="294">
        <v>50610808</v>
      </c>
      <c r="G1782" s="214" t="s">
        <v>178</v>
      </c>
      <c r="H1782" s="210">
        <f>H1783</f>
        <v>76550000</v>
      </c>
      <c r="I1782" s="210">
        <f>I1783</f>
        <v>44083266.810000002</v>
      </c>
      <c r="J1782" s="210"/>
      <c r="K1782" s="210">
        <f>K1783</f>
        <v>152500000</v>
      </c>
      <c r="L1782" s="312">
        <f>L1783</f>
        <v>0</v>
      </c>
    </row>
    <row r="1783" spans="2:12" ht="25.5" x14ac:dyDescent="0.2">
      <c r="B1783" s="294">
        <v>230201</v>
      </c>
      <c r="C1783" s="294"/>
      <c r="D1783" s="294"/>
      <c r="E1783" s="294">
        <v>2101</v>
      </c>
      <c r="F1783" s="294">
        <v>50610808</v>
      </c>
      <c r="G1783" s="214" t="s">
        <v>179</v>
      </c>
      <c r="H1783" s="210">
        <f>SUM(H1784:H1786)</f>
        <v>76550000</v>
      </c>
      <c r="I1783" s="210">
        <f>SUM(I1784:I1786)</f>
        <v>44083266.810000002</v>
      </c>
      <c r="J1783" s="210"/>
      <c r="K1783" s="210">
        <f>SUM(K1784:K1786)</f>
        <v>152500000</v>
      </c>
      <c r="L1783" s="312">
        <f>SUM(L1784:L1786)</f>
        <v>0</v>
      </c>
    </row>
    <row r="1784" spans="2:12" ht="25.5" x14ac:dyDescent="0.2">
      <c r="B1784" s="544">
        <v>23020101</v>
      </c>
      <c r="C1784" s="294">
        <v>70760</v>
      </c>
      <c r="D1784" s="296" t="s">
        <v>653</v>
      </c>
      <c r="E1784" s="294">
        <v>2101</v>
      </c>
      <c r="F1784" s="294">
        <v>50610808</v>
      </c>
      <c r="G1784" s="215" t="s">
        <v>180</v>
      </c>
      <c r="H1784" s="210">
        <v>75000000</v>
      </c>
      <c r="I1784" s="210">
        <f>49800000-5746733.19</f>
        <v>44053266.810000002</v>
      </c>
      <c r="J1784" s="210"/>
      <c r="K1784" s="210">
        <v>150000000</v>
      </c>
      <c r="L1784" s="312"/>
    </row>
    <row r="1785" spans="2:12" ht="14.25" x14ac:dyDescent="0.2">
      <c r="B1785" s="544">
        <v>23020127</v>
      </c>
      <c r="C1785" s="544">
        <v>70460</v>
      </c>
      <c r="D1785" s="544">
        <v>110000010</v>
      </c>
      <c r="E1785" s="294">
        <v>2101</v>
      </c>
      <c r="F1785" s="294">
        <v>50610808</v>
      </c>
      <c r="G1785" s="215" t="s">
        <v>194</v>
      </c>
      <c r="H1785" s="304">
        <v>1550000</v>
      </c>
      <c r="I1785" s="304">
        <v>30000</v>
      </c>
      <c r="J1785" s="304"/>
      <c r="K1785" s="304">
        <v>2500000</v>
      </c>
      <c r="L1785" s="308"/>
    </row>
    <row r="1786" spans="2:12" ht="14.25" x14ac:dyDescent="0.2">
      <c r="B1786" s="544">
        <v>23020128</v>
      </c>
      <c r="C1786" s="544"/>
      <c r="D1786" s="544"/>
      <c r="E1786" s="792"/>
      <c r="F1786" s="792"/>
      <c r="G1786" s="215" t="s">
        <v>589</v>
      </c>
      <c r="H1786" s="351"/>
      <c r="I1786" s="351"/>
      <c r="J1786" s="351"/>
      <c r="K1786" s="351"/>
      <c r="L1786" s="308"/>
    </row>
    <row r="1787" spans="2:12" ht="14.25" x14ac:dyDescent="0.2">
      <c r="B1787" s="294">
        <v>2303</v>
      </c>
      <c r="C1787" s="294"/>
      <c r="D1787" s="294"/>
      <c r="E1787" s="294">
        <v>2101</v>
      </c>
      <c r="F1787" s="294">
        <v>50610808</v>
      </c>
      <c r="G1787" s="295" t="s">
        <v>195</v>
      </c>
      <c r="H1787" s="210">
        <f>H1788</f>
        <v>4845000</v>
      </c>
      <c r="I1787" s="210">
        <f>I1788</f>
        <v>70000</v>
      </c>
      <c r="J1787" s="210"/>
      <c r="K1787" s="210">
        <f>K1788</f>
        <v>5000000</v>
      </c>
      <c r="L1787" s="312">
        <f>L1788</f>
        <v>0</v>
      </c>
    </row>
    <row r="1788" spans="2:12" ht="25.5" x14ac:dyDescent="0.2">
      <c r="B1788" s="294">
        <v>230301</v>
      </c>
      <c r="C1788" s="294"/>
      <c r="D1788" s="294"/>
      <c r="E1788" s="294">
        <v>2101</v>
      </c>
      <c r="F1788" s="294">
        <v>50610808</v>
      </c>
      <c r="G1788" s="295" t="s">
        <v>196</v>
      </c>
      <c r="H1788" s="210">
        <f>SUM(H1789:H1792)</f>
        <v>4845000</v>
      </c>
      <c r="I1788" s="210">
        <f>SUM(I1789:I1792)</f>
        <v>70000</v>
      </c>
      <c r="J1788" s="210"/>
      <c r="K1788" s="210">
        <f>SUM(K1789:K1792)</f>
        <v>5000000</v>
      </c>
      <c r="L1788" s="312">
        <f>SUM(L1789:L1792)</f>
        <v>0</v>
      </c>
    </row>
    <row r="1789" spans="2:12" ht="25.5" x14ac:dyDescent="0.2">
      <c r="B1789" s="544">
        <v>23030101</v>
      </c>
      <c r="C1789" s="544">
        <v>70630</v>
      </c>
      <c r="D1789" s="544">
        <v>110000010</v>
      </c>
      <c r="E1789" s="294">
        <v>2101</v>
      </c>
      <c r="F1789" s="294">
        <v>50610808</v>
      </c>
      <c r="G1789" s="215" t="s">
        <v>197</v>
      </c>
      <c r="H1789" s="304">
        <v>1100000</v>
      </c>
      <c r="I1789" s="304">
        <v>2000</v>
      </c>
      <c r="J1789" s="304"/>
      <c r="K1789" s="304">
        <v>1000000</v>
      </c>
      <c r="L1789" s="308"/>
    </row>
    <row r="1790" spans="2:12" ht="25.5" x14ac:dyDescent="0.2">
      <c r="B1790" s="544">
        <v>23030104</v>
      </c>
      <c r="C1790" s="544">
        <v>70630</v>
      </c>
      <c r="D1790" s="544">
        <v>110000010</v>
      </c>
      <c r="E1790" s="294">
        <v>2101</v>
      </c>
      <c r="F1790" s="294">
        <v>50610808</v>
      </c>
      <c r="G1790" s="215" t="s">
        <v>200</v>
      </c>
      <c r="H1790" s="304">
        <v>412500</v>
      </c>
      <c r="I1790" s="304">
        <v>6000</v>
      </c>
      <c r="J1790" s="304"/>
      <c r="K1790" s="304">
        <v>500000</v>
      </c>
      <c r="L1790" s="308"/>
    </row>
    <row r="1791" spans="2:12" ht="14.25" x14ac:dyDescent="0.2">
      <c r="B1791" s="544">
        <v>23030110</v>
      </c>
      <c r="C1791" s="544">
        <v>70630</v>
      </c>
      <c r="D1791" s="544">
        <v>110000010</v>
      </c>
      <c r="E1791" s="294">
        <v>2101</v>
      </c>
      <c r="F1791" s="294">
        <v>50610808</v>
      </c>
      <c r="G1791" s="215" t="s">
        <v>204</v>
      </c>
      <c r="H1791" s="304">
        <v>1100000</v>
      </c>
      <c r="I1791" s="304">
        <v>32000</v>
      </c>
      <c r="J1791" s="304"/>
      <c r="K1791" s="304">
        <v>1000000</v>
      </c>
      <c r="L1791" s="308"/>
    </row>
    <row r="1792" spans="2:12" ht="25.5" x14ac:dyDescent="0.2">
      <c r="B1792" s="544">
        <v>23030121</v>
      </c>
      <c r="C1792" s="544">
        <v>71060</v>
      </c>
      <c r="D1792" s="296" t="s">
        <v>653</v>
      </c>
      <c r="E1792" s="294">
        <v>2101</v>
      </c>
      <c r="F1792" s="294">
        <v>50610808</v>
      </c>
      <c r="G1792" s="215" t="s">
        <v>208</v>
      </c>
      <c r="H1792" s="304">
        <v>2232500</v>
      </c>
      <c r="I1792" s="304">
        <v>30000</v>
      </c>
      <c r="J1792" s="304"/>
      <c r="K1792" s="304">
        <v>2500000</v>
      </c>
      <c r="L1792" s="308"/>
    </row>
    <row r="1793" spans="1:12" ht="14.25" x14ac:dyDescent="0.2">
      <c r="B1793" s="294">
        <v>2305</v>
      </c>
      <c r="C1793" s="294"/>
      <c r="D1793" s="294"/>
      <c r="E1793" s="294">
        <v>2101</v>
      </c>
      <c r="F1793" s="294">
        <v>50610808</v>
      </c>
      <c r="G1793" s="295" t="s">
        <v>215</v>
      </c>
      <c r="H1793" s="210">
        <f>H1794</f>
        <v>1275000</v>
      </c>
      <c r="I1793" s="210">
        <f>I1794</f>
        <v>340000</v>
      </c>
      <c r="J1793" s="210"/>
      <c r="K1793" s="210">
        <f>K1794</f>
        <v>2500000</v>
      </c>
      <c r="L1793" s="312">
        <f>L1794</f>
        <v>0</v>
      </c>
    </row>
    <row r="1794" spans="1:12" ht="14.25" x14ac:dyDescent="0.2">
      <c r="B1794" s="294">
        <v>230501</v>
      </c>
      <c r="C1794" s="294"/>
      <c r="D1794" s="294"/>
      <c r="E1794" s="294">
        <v>2101</v>
      </c>
      <c r="F1794" s="294">
        <v>50610808</v>
      </c>
      <c r="G1794" s="295" t="s">
        <v>216</v>
      </c>
      <c r="H1794" s="210">
        <f>SUM(H1795:H1796)</f>
        <v>1275000</v>
      </c>
      <c r="I1794" s="210">
        <f>SUM(I1795:I1796)</f>
        <v>340000</v>
      </c>
      <c r="J1794" s="210"/>
      <c r="K1794" s="210">
        <f>SUM(K1795:K1796)</f>
        <v>2500000</v>
      </c>
      <c r="L1794" s="312">
        <f>SUM(L1795:L1796)</f>
        <v>0</v>
      </c>
    </row>
    <row r="1795" spans="1:12" ht="14.25" x14ac:dyDescent="0.2">
      <c r="B1795" s="544">
        <v>23050101</v>
      </c>
      <c r="C1795" s="544">
        <v>707750</v>
      </c>
      <c r="D1795" s="296" t="s">
        <v>654</v>
      </c>
      <c r="E1795" s="294">
        <v>2101</v>
      </c>
      <c r="F1795" s="294">
        <v>50610808</v>
      </c>
      <c r="G1795" s="213" t="s">
        <v>217</v>
      </c>
      <c r="H1795" s="402">
        <v>850000</v>
      </c>
      <c r="I1795" s="402">
        <v>8000</v>
      </c>
      <c r="J1795" s="402"/>
      <c r="K1795" s="402">
        <v>1500000</v>
      </c>
      <c r="L1795" s="403"/>
    </row>
    <row r="1796" spans="1:12" ht="25.5" x14ac:dyDescent="0.2">
      <c r="B1796" s="544">
        <v>23050126</v>
      </c>
      <c r="C1796" s="544">
        <v>70132</v>
      </c>
      <c r="D1796" s="544">
        <v>130000010</v>
      </c>
      <c r="E1796" s="294">
        <v>2101</v>
      </c>
      <c r="F1796" s="294">
        <v>50610808</v>
      </c>
      <c r="G1796" s="213" t="s">
        <v>519</v>
      </c>
      <c r="H1796" s="304">
        <v>425000</v>
      </c>
      <c r="I1796" s="304">
        <v>332000</v>
      </c>
      <c r="J1796" s="304"/>
      <c r="K1796" s="304">
        <v>1000000</v>
      </c>
      <c r="L1796" s="308"/>
    </row>
    <row r="1797" spans="1:12" ht="14.25" x14ac:dyDescent="0.2">
      <c r="B1797" s="544"/>
      <c r="C1797" s="544"/>
      <c r="D1797" s="544"/>
      <c r="E1797" s="792"/>
      <c r="F1797" s="792"/>
      <c r="G1797" s="294" t="s">
        <v>506</v>
      </c>
      <c r="H1797" s="621"/>
      <c r="I1797" s="309"/>
      <c r="J1797" s="309"/>
      <c r="K1797" s="621"/>
      <c r="L1797" s="622"/>
    </row>
    <row r="1798" spans="1:12" ht="14.25" x14ac:dyDescent="0.2">
      <c r="B1798" s="544"/>
      <c r="C1798" s="544"/>
      <c r="D1798" s="544"/>
      <c r="E1798" s="792"/>
      <c r="F1798" s="792"/>
      <c r="G1798" s="491" t="s">
        <v>471</v>
      </c>
      <c r="H1798" s="293">
        <f>H1730</f>
        <v>1261612461</v>
      </c>
      <c r="I1798" s="293">
        <f>I1730</f>
        <v>1261612461</v>
      </c>
      <c r="J1798" s="293"/>
      <c r="K1798" s="293">
        <f>K1730</f>
        <v>1237190027</v>
      </c>
      <c r="L1798" s="293"/>
    </row>
    <row r="1799" spans="1:12" ht="14.25" x14ac:dyDescent="0.2">
      <c r="B1799" s="544"/>
      <c r="C1799" s="544"/>
      <c r="D1799" s="544"/>
      <c r="E1799" s="792"/>
      <c r="F1799" s="792"/>
      <c r="G1799" s="491" t="s">
        <v>472</v>
      </c>
      <c r="H1799" s="293">
        <f t="shared" ref="H1799:L1799" si="246">H1736</f>
        <v>30000000</v>
      </c>
      <c r="I1799" s="490">
        <f t="shared" si="246"/>
        <v>27407981.77</v>
      </c>
      <c r="J1799" s="293"/>
      <c r="K1799" s="293">
        <f t="shared" si="246"/>
        <v>30000000</v>
      </c>
      <c r="L1799" s="293">
        <f t="shared" si="246"/>
        <v>10000000</v>
      </c>
    </row>
    <row r="1800" spans="1:12" s="820" customFormat="1" ht="14.25" x14ac:dyDescent="0.2">
      <c r="A1800" s="821"/>
      <c r="B1800" s="803"/>
      <c r="C1800" s="803"/>
      <c r="D1800" s="803"/>
      <c r="E1800" s="792"/>
      <c r="F1800" s="792"/>
      <c r="G1800" s="491" t="s">
        <v>154</v>
      </c>
      <c r="H1800" s="293">
        <f t="shared" ref="H1800:L1800" si="247">H1773</f>
        <v>150000000</v>
      </c>
      <c r="I1800" s="490">
        <f t="shared" si="247"/>
        <v>45573266.810000002</v>
      </c>
      <c r="J1800" s="822"/>
      <c r="K1800" s="822">
        <f t="shared" si="247"/>
        <v>292750000</v>
      </c>
      <c r="L1800" s="822">
        <f t="shared" si="247"/>
        <v>0</v>
      </c>
    </row>
    <row r="1801" spans="1:12" ht="14.25" x14ac:dyDescent="0.2">
      <c r="B1801" s="544"/>
      <c r="C1801" s="544"/>
      <c r="D1801" s="544"/>
      <c r="E1801" s="792"/>
      <c r="F1801" s="792"/>
      <c r="G1801" s="491"/>
      <c r="H1801" s="293"/>
      <c r="I1801" s="293"/>
      <c r="J1801" s="293"/>
      <c r="K1801" s="293"/>
      <c r="L1801" s="293"/>
    </row>
    <row r="1802" spans="1:12" ht="14.25" x14ac:dyDescent="0.2">
      <c r="B1802" s="544"/>
      <c r="C1802" s="544"/>
      <c r="D1802" s="544"/>
      <c r="E1802" s="792"/>
      <c r="F1802" s="792"/>
      <c r="G1802" s="491" t="s">
        <v>2</v>
      </c>
      <c r="H1802" s="293">
        <f>SUM(H1798:H1801)</f>
        <v>1441612461</v>
      </c>
      <c r="I1802" s="293">
        <f t="shared" ref="I1802:L1802" si="248">SUM(I1798:I1801)</f>
        <v>1334593709.5799999</v>
      </c>
      <c r="J1802" s="293"/>
      <c r="K1802" s="293">
        <f>SUM(K1798:K1801)</f>
        <v>1559940027</v>
      </c>
      <c r="L1802" s="293">
        <f t="shared" si="248"/>
        <v>10000000</v>
      </c>
    </row>
    <row r="1803" spans="1:12" x14ac:dyDescent="0.25">
      <c r="B1803" s="18"/>
      <c r="C1803" s="20"/>
      <c r="D1803" s="18"/>
      <c r="E1803" s="29"/>
      <c r="F1803" s="29"/>
      <c r="G1803" s="58"/>
      <c r="H1803" s="877"/>
      <c r="I1803" s="878"/>
      <c r="J1803" s="19"/>
    </row>
    <row r="1804" spans="1:12" x14ac:dyDescent="0.25">
      <c r="B1804" s="18"/>
      <c r="C1804" s="20"/>
      <c r="D1804" s="18"/>
      <c r="E1804" s="18"/>
      <c r="F1804" s="18"/>
      <c r="G1804" s="20"/>
      <c r="H1804" s="37"/>
      <c r="I1804" s="19"/>
      <c r="J1804" s="19"/>
    </row>
    <row r="1805" spans="1:12" ht="23.25" x14ac:dyDescent="0.35">
      <c r="B1805" s="895" t="s">
        <v>0</v>
      </c>
      <c r="C1805" s="895"/>
      <c r="D1805" s="895"/>
      <c r="E1805" s="895"/>
      <c r="F1805" s="895"/>
      <c r="G1805" s="895"/>
      <c r="H1805" s="895"/>
      <c r="I1805" s="895"/>
      <c r="J1805" s="895"/>
      <c r="K1805" s="895"/>
      <c r="L1805" s="895"/>
    </row>
    <row r="1806" spans="1:12" ht="20.25" x14ac:dyDescent="0.3">
      <c r="B1806" s="901" t="s">
        <v>557</v>
      </c>
      <c r="C1806" s="901"/>
      <c r="D1806" s="901"/>
      <c r="E1806" s="901"/>
      <c r="F1806" s="901"/>
      <c r="G1806" s="901"/>
      <c r="H1806" s="901"/>
      <c r="I1806" s="901"/>
      <c r="J1806" s="901"/>
      <c r="K1806" s="901"/>
      <c r="L1806" s="901"/>
    </row>
    <row r="1807" spans="1:12" ht="51" x14ac:dyDescent="0.2">
      <c r="B1807" s="279" t="s">
        <v>470</v>
      </c>
      <c r="C1807" s="279" t="s">
        <v>466</v>
      </c>
      <c r="D1807" s="279" t="s">
        <v>500</v>
      </c>
      <c r="E1807" s="279" t="s">
        <v>501</v>
      </c>
      <c r="F1807" s="279" t="s">
        <v>467</v>
      </c>
      <c r="G1807" s="280" t="s">
        <v>455</v>
      </c>
      <c r="H1807" s="404" t="s">
        <v>559</v>
      </c>
      <c r="I1807" s="783" t="s">
        <v>1107</v>
      </c>
      <c r="J1807" s="405"/>
      <c r="K1807" s="404" t="s">
        <v>777</v>
      </c>
      <c r="L1807" s="406" t="s">
        <v>790</v>
      </c>
    </row>
    <row r="1808" spans="1:12" x14ac:dyDescent="0.3">
      <c r="B1808" s="407">
        <v>2</v>
      </c>
      <c r="C1808" s="407"/>
      <c r="D1808" s="407"/>
      <c r="E1808" s="407"/>
      <c r="F1808" s="407"/>
      <c r="G1808" s="313" t="s">
        <v>59</v>
      </c>
      <c r="H1808" s="408">
        <f>SUM(H1809,H1815,H1836)</f>
        <v>4212518191.2200007</v>
      </c>
      <c r="I1808" s="409">
        <f t="shared" ref="I1808:L1808" si="249">SUM(I1809,I1815,I1836)</f>
        <v>4129118366.0500007</v>
      </c>
      <c r="J1808" s="409"/>
      <c r="K1808" s="408">
        <f t="shared" si="249"/>
        <v>3484089229</v>
      </c>
      <c r="L1808" s="408">
        <f t="shared" si="249"/>
        <v>2827744976</v>
      </c>
    </row>
    <row r="1809" spans="2:12" x14ac:dyDescent="0.3">
      <c r="B1809" s="407">
        <v>21</v>
      </c>
      <c r="C1809" s="407"/>
      <c r="D1809" s="407"/>
      <c r="E1809" s="407"/>
      <c r="F1809" s="407"/>
      <c r="G1809" s="313" t="s">
        <v>3</v>
      </c>
      <c r="H1809" s="408">
        <f>SUM(H1810,H1811)</f>
        <v>4107518191.2200007</v>
      </c>
      <c r="I1809" s="409">
        <f t="shared" ref="I1809:L1809" si="250">SUM(I1810,I1811)</f>
        <v>4107518191.2200007</v>
      </c>
      <c r="J1809" s="409"/>
      <c r="K1809" s="408">
        <f t="shared" si="250"/>
        <v>3383589229</v>
      </c>
      <c r="L1809" s="408">
        <f t="shared" si="250"/>
        <v>2827744976</v>
      </c>
    </row>
    <row r="1810" spans="2:12" x14ac:dyDescent="0.3">
      <c r="B1810" s="410">
        <v>21010101</v>
      </c>
      <c r="C1810" s="410"/>
      <c r="D1810" s="410"/>
      <c r="E1810" s="410"/>
      <c r="F1810" s="410"/>
      <c r="G1810" s="411" t="s">
        <v>60</v>
      </c>
      <c r="H1810" s="408">
        <f>'SOCIAL SECTOR PERSONNEL COST'!H1366</f>
        <v>2733832168.9600005</v>
      </c>
      <c r="I1810" s="409">
        <f>H1810</f>
        <v>2733832168.9600005</v>
      </c>
      <c r="J1810" s="409"/>
      <c r="K1810" s="408">
        <v>2340454909</v>
      </c>
      <c r="L1810" s="408">
        <v>1980501445</v>
      </c>
    </row>
    <row r="1811" spans="2:12" x14ac:dyDescent="0.3">
      <c r="B1811" s="407">
        <v>2102</v>
      </c>
      <c r="C1811" s="407"/>
      <c r="D1811" s="407"/>
      <c r="E1811" s="407"/>
      <c r="F1811" s="407"/>
      <c r="G1811" s="313" t="s">
        <v>564</v>
      </c>
      <c r="H1811" s="408">
        <f>SUM(H1812)</f>
        <v>1373686022.2600002</v>
      </c>
      <c r="I1811" s="409">
        <f t="shared" ref="I1811:L1811" si="251">SUM(I1812)</f>
        <v>1373686022.2600002</v>
      </c>
      <c r="J1811" s="409"/>
      <c r="K1811" s="408">
        <f t="shared" si="251"/>
        <v>1043134320</v>
      </c>
      <c r="L1811" s="408">
        <f t="shared" si="251"/>
        <v>847243531</v>
      </c>
    </row>
    <row r="1812" spans="2:12" x14ac:dyDescent="0.3">
      <c r="B1812" s="407">
        <v>210201</v>
      </c>
      <c r="C1812" s="407"/>
      <c r="D1812" s="407"/>
      <c r="E1812" s="407"/>
      <c r="F1812" s="407"/>
      <c r="G1812" s="313" t="s">
        <v>64</v>
      </c>
      <c r="H1812" s="408">
        <f>SUM(H1813:H1814)</f>
        <v>1373686022.2600002</v>
      </c>
      <c r="I1812" s="409">
        <f>SUM(I1813:I1814)</f>
        <v>1373686022.2600002</v>
      </c>
      <c r="J1812" s="409"/>
      <c r="K1812" s="408">
        <v>1043134320</v>
      </c>
      <c r="L1812" s="408">
        <f>SUM(L1813:L1814)</f>
        <v>847243531</v>
      </c>
    </row>
    <row r="1813" spans="2:12" x14ac:dyDescent="0.3">
      <c r="B1813" s="410">
        <v>21020101</v>
      </c>
      <c r="C1813" s="410"/>
      <c r="D1813" s="410"/>
      <c r="E1813" s="410"/>
      <c r="F1813" s="410"/>
      <c r="G1813" s="411" t="s">
        <v>65</v>
      </c>
      <c r="H1813" s="408">
        <f>'SOCIAL SECTOR PERSONNEL COST'!J1366</f>
        <v>1329916022.2600002</v>
      </c>
      <c r="I1813" s="409">
        <f>H1813</f>
        <v>1329916022.2600002</v>
      </c>
      <c r="J1813" s="409"/>
      <c r="K1813" s="408">
        <v>1002454620</v>
      </c>
      <c r="L1813" s="408">
        <v>813083741</v>
      </c>
    </row>
    <row r="1814" spans="2:12" x14ac:dyDescent="0.3">
      <c r="B1814" s="410">
        <v>21020102</v>
      </c>
      <c r="C1814" s="410"/>
      <c r="D1814" s="410"/>
      <c r="E1814" s="410"/>
      <c r="F1814" s="410"/>
      <c r="G1814" s="411" t="s">
        <v>454</v>
      </c>
      <c r="H1814" s="408">
        <f>'SOCIAL SECTOR PERSONNEL COST'!I1366</f>
        <v>43770000</v>
      </c>
      <c r="I1814" s="409">
        <f>H1814</f>
        <v>43770000</v>
      </c>
      <c r="J1814" s="409"/>
      <c r="K1814" s="408">
        <v>40680000</v>
      </c>
      <c r="L1814" s="408">
        <v>34159790</v>
      </c>
    </row>
    <row r="1815" spans="2:12" ht="15" x14ac:dyDescent="0.25">
      <c r="B1815" s="407">
        <v>2202</v>
      </c>
      <c r="C1815" s="407"/>
      <c r="D1815" s="407"/>
      <c r="E1815" s="407"/>
      <c r="F1815" s="407"/>
      <c r="G1815" s="313" t="s">
        <v>4</v>
      </c>
      <c r="H1815" s="408">
        <f>SUM(H1816,H1818,H1821,H1824,H1828,H1830)</f>
        <v>5000000</v>
      </c>
      <c r="I1815" s="823">
        <f>SUM(I1816,I1818,I1821,I1824,I1828,I1830)</f>
        <v>1217996.96</v>
      </c>
      <c r="J1815" s="408"/>
      <c r="K1815" s="408">
        <f>SUM(K1816,K1818,K1821,K1824,K1828,K1830)</f>
        <v>2000000</v>
      </c>
      <c r="L1815" s="408">
        <f>SUM(L1816,L1818,L1821,L1824,L1828,L1830)</f>
        <v>0</v>
      </c>
    </row>
    <row r="1816" spans="2:12" ht="15" x14ac:dyDescent="0.25">
      <c r="B1816" s="407">
        <v>220201</v>
      </c>
      <c r="C1816" s="412">
        <v>70760</v>
      </c>
      <c r="D1816" s="413" t="s">
        <v>658</v>
      </c>
      <c r="E1816" s="413" t="s">
        <v>502</v>
      </c>
      <c r="F1816" s="414" t="s">
        <v>482</v>
      </c>
      <c r="G1816" s="313" t="s">
        <v>561</v>
      </c>
      <c r="H1816" s="408">
        <f>SUM(H1817:H1817)</f>
        <v>1000000</v>
      </c>
      <c r="I1816" s="408">
        <f>SUM(I1817:I1817)</f>
        <v>67996.960000000006</v>
      </c>
      <c r="J1816" s="408"/>
      <c r="K1816" s="408">
        <f>SUM(K1817:K1817)</f>
        <v>400000</v>
      </c>
      <c r="L1816" s="408">
        <f>SUM(L1817:L1817)</f>
        <v>0</v>
      </c>
    </row>
    <row r="1817" spans="2:12" ht="15" x14ac:dyDescent="0.25">
      <c r="B1817" s="410">
        <v>22020102</v>
      </c>
      <c r="C1817" s="410"/>
      <c r="D1817" s="410"/>
      <c r="E1817" s="410"/>
      <c r="F1817" s="410"/>
      <c r="G1817" s="411" t="s">
        <v>77</v>
      </c>
      <c r="H1817" s="408">
        <v>1000000</v>
      </c>
      <c r="I1817" s="408">
        <f>100000-32000-3.04</f>
        <v>67996.960000000006</v>
      </c>
      <c r="J1817" s="408"/>
      <c r="K1817" s="408">
        <v>400000</v>
      </c>
      <c r="L1817" s="408">
        <v>0</v>
      </c>
    </row>
    <row r="1818" spans="2:12" ht="15" x14ac:dyDescent="0.25">
      <c r="B1818" s="407">
        <v>220202</v>
      </c>
      <c r="C1818" s="407"/>
      <c r="D1818" s="407"/>
      <c r="E1818" s="407"/>
      <c r="F1818" s="407"/>
      <c r="G1818" s="313" t="s">
        <v>568</v>
      </c>
      <c r="H1818" s="408">
        <f>SUM(H1819:H1820)</f>
        <v>400000</v>
      </c>
      <c r="I1818" s="408">
        <f>SUM(I1819:I1820)</f>
        <v>150000</v>
      </c>
      <c r="J1818" s="408"/>
      <c r="K1818" s="408">
        <f>SUM(K1819:K1820)</f>
        <v>150000</v>
      </c>
      <c r="L1818" s="408">
        <f>SUM(L1819:L1820)</f>
        <v>0</v>
      </c>
    </row>
    <row r="1819" spans="2:12" ht="15" x14ac:dyDescent="0.25">
      <c r="B1819" s="410">
        <v>22020204</v>
      </c>
      <c r="C1819" s="410">
        <v>70760</v>
      </c>
      <c r="D1819" s="410"/>
      <c r="E1819" s="415" t="s">
        <v>502</v>
      </c>
      <c r="F1819" s="414" t="s">
        <v>482</v>
      </c>
      <c r="G1819" s="411" t="s">
        <v>85</v>
      </c>
      <c r="H1819" s="408">
        <v>300000</v>
      </c>
      <c r="I1819" s="408">
        <v>50000</v>
      </c>
      <c r="J1819" s="408"/>
      <c r="K1819" s="408">
        <v>100000</v>
      </c>
      <c r="L1819" s="408">
        <v>0</v>
      </c>
    </row>
    <row r="1820" spans="2:12" ht="15" x14ac:dyDescent="0.25">
      <c r="B1820" s="410">
        <v>22020205</v>
      </c>
      <c r="C1820" s="410">
        <v>70731</v>
      </c>
      <c r="D1820" s="415" t="s">
        <v>659</v>
      </c>
      <c r="E1820" s="415" t="s">
        <v>502</v>
      </c>
      <c r="F1820" s="414" t="s">
        <v>482</v>
      </c>
      <c r="G1820" s="411" t="s">
        <v>86</v>
      </c>
      <c r="H1820" s="408">
        <v>100000</v>
      </c>
      <c r="I1820" s="408">
        <v>100000</v>
      </c>
      <c r="J1820" s="408"/>
      <c r="K1820" s="408">
        <v>50000</v>
      </c>
      <c r="L1820" s="408">
        <v>0</v>
      </c>
    </row>
    <row r="1821" spans="2:12" ht="15" x14ac:dyDescent="0.25">
      <c r="B1821" s="407">
        <v>220203</v>
      </c>
      <c r="C1821" s="407"/>
      <c r="D1821" s="407"/>
      <c r="E1821" s="407"/>
      <c r="F1821" s="407"/>
      <c r="G1821" s="313" t="s">
        <v>563</v>
      </c>
      <c r="H1821" s="408">
        <f>SUM(H1822:H1823)</f>
        <v>1000000</v>
      </c>
      <c r="I1821" s="408">
        <f>SUM(I1822:I1823)</f>
        <v>300000</v>
      </c>
      <c r="J1821" s="408"/>
      <c r="K1821" s="408">
        <f>SUM(K1822:K1823)</f>
        <v>300000</v>
      </c>
      <c r="L1821" s="408">
        <f>SUM(L1822:L1823)</f>
        <v>0</v>
      </c>
    </row>
    <row r="1822" spans="2:12" ht="24.75" x14ac:dyDescent="0.25">
      <c r="B1822" s="410">
        <v>22020301</v>
      </c>
      <c r="C1822" s="410">
        <v>70760</v>
      </c>
      <c r="D1822" s="415" t="s">
        <v>658</v>
      </c>
      <c r="E1822" s="415" t="s">
        <v>502</v>
      </c>
      <c r="F1822" s="414" t="s">
        <v>482</v>
      </c>
      <c r="G1822" s="411" t="s">
        <v>90</v>
      </c>
      <c r="H1822" s="408">
        <v>700000</v>
      </c>
      <c r="I1822" s="408">
        <v>200000</v>
      </c>
      <c r="J1822" s="408"/>
      <c r="K1822" s="408">
        <v>200000</v>
      </c>
      <c r="L1822" s="408">
        <v>0</v>
      </c>
    </row>
    <row r="1823" spans="2:12" ht="15" x14ac:dyDescent="0.25">
      <c r="B1823" s="410">
        <v>22020307</v>
      </c>
      <c r="C1823" s="410">
        <v>70731</v>
      </c>
      <c r="D1823" s="410" t="s">
        <v>660</v>
      </c>
      <c r="E1823" s="410">
        <v>2101</v>
      </c>
      <c r="F1823" s="414" t="s">
        <v>482</v>
      </c>
      <c r="G1823" s="411" t="s">
        <v>96</v>
      </c>
      <c r="H1823" s="408">
        <v>300000</v>
      </c>
      <c r="I1823" s="408">
        <v>100000</v>
      </c>
      <c r="J1823" s="408"/>
      <c r="K1823" s="408">
        <v>100000</v>
      </c>
      <c r="L1823" s="408">
        <v>0</v>
      </c>
    </row>
    <row r="1824" spans="2:12" ht="15" x14ac:dyDescent="0.25">
      <c r="B1824" s="407">
        <v>220204</v>
      </c>
      <c r="C1824" s="416"/>
      <c r="D1824" s="416"/>
      <c r="E1824" s="416"/>
      <c r="F1824" s="416"/>
      <c r="G1824" s="313" t="s">
        <v>549</v>
      </c>
      <c r="H1824" s="408">
        <f>SUM(H1825:H1827)</f>
        <v>800000</v>
      </c>
      <c r="I1824" s="408">
        <f>SUM(I1825:I1827)</f>
        <v>600000</v>
      </c>
      <c r="J1824" s="408"/>
      <c r="K1824" s="408">
        <f>SUM(K1825:K1827)</f>
        <v>250000</v>
      </c>
      <c r="L1824" s="408">
        <f>SUM(L1825:L1827)</f>
        <v>0</v>
      </c>
    </row>
    <row r="1825" spans="2:12" ht="15" x14ac:dyDescent="0.25">
      <c r="B1825" s="410">
        <v>22020402</v>
      </c>
      <c r="C1825" s="410">
        <v>70760</v>
      </c>
      <c r="D1825" s="410" t="s">
        <v>661</v>
      </c>
      <c r="E1825" s="415" t="s">
        <v>502</v>
      </c>
      <c r="F1825" s="414" t="s">
        <v>482</v>
      </c>
      <c r="G1825" s="411" t="s">
        <v>103</v>
      </c>
      <c r="H1825" s="408">
        <v>200000</v>
      </c>
      <c r="I1825" s="408">
        <v>200000</v>
      </c>
      <c r="J1825" s="408"/>
      <c r="K1825" s="408">
        <v>50000</v>
      </c>
      <c r="L1825" s="408">
        <v>0</v>
      </c>
    </row>
    <row r="1826" spans="2:12" ht="15" x14ac:dyDescent="0.25">
      <c r="B1826" s="410">
        <v>22020404</v>
      </c>
      <c r="C1826" s="416">
        <v>70760</v>
      </c>
      <c r="D1826" s="410" t="s">
        <v>661</v>
      </c>
      <c r="E1826" s="415" t="s">
        <v>502</v>
      </c>
      <c r="F1826" s="414" t="s">
        <v>482</v>
      </c>
      <c r="G1826" s="411" t="s">
        <v>105</v>
      </c>
      <c r="H1826" s="408">
        <v>200000</v>
      </c>
      <c r="I1826" s="408">
        <v>200000</v>
      </c>
      <c r="J1826" s="408"/>
      <c r="K1826" s="408">
        <v>100000</v>
      </c>
      <c r="L1826" s="408">
        <v>0</v>
      </c>
    </row>
    <row r="1827" spans="2:12" ht="15" x14ac:dyDescent="0.25">
      <c r="B1827" s="410">
        <v>22020405</v>
      </c>
      <c r="C1827" s="410">
        <v>70731</v>
      </c>
      <c r="D1827" s="410" t="s">
        <v>661</v>
      </c>
      <c r="E1827" s="415" t="s">
        <v>502</v>
      </c>
      <c r="F1827" s="414" t="s">
        <v>482</v>
      </c>
      <c r="G1827" s="411" t="s">
        <v>106</v>
      </c>
      <c r="H1827" s="408">
        <v>400000</v>
      </c>
      <c r="I1827" s="408">
        <v>200000</v>
      </c>
      <c r="J1827" s="408"/>
      <c r="K1827" s="408">
        <v>100000</v>
      </c>
      <c r="L1827" s="408">
        <v>0</v>
      </c>
    </row>
    <row r="1828" spans="2:12" ht="15" x14ac:dyDescent="0.25">
      <c r="B1828" s="407">
        <v>220205</v>
      </c>
      <c r="C1828" s="407"/>
      <c r="D1828" s="407"/>
      <c r="E1828" s="407"/>
      <c r="F1828" s="407"/>
      <c r="G1828" s="313" t="s">
        <v>562</v>
      </c>
      <c r="H1828" s="408">
        <f>SUM(H1829:H1829)</f>
        <v>1800000</v>
      </c>
      <c r="I1828" s="408">
        <f>SUM(I1829:I1829)</f>
        <v>100000</v>
      </c>
      <c r="J1828" s="408"/>
      <c r="K1828" s="408">
        <f>SUM(K1829:K1829)</f>
        <v>500000</v>
      </c>
      <c r="L1828" s="408">
        <f>SUM(L1829:L1829)</f>
        <v>0</v>
      </c>
    </row>
    <row r="1829" spans="2:12" ht="15" x14ac:dyDescent="0.25">
      <c r="B1829" s="410">
        <v>22020501</v>
      </c>
      <c r="C1829" s="410">
        <v>70750</v>
      </c>
      <c r="D1829" s="410" t="s">
        <v>661</v>
      </c>
      <c r="E1829" s="415" t="s">
        <v>502</v>
      </c>
      <c r="F1829" s="414" t="s">
        <v>482</v>
      </c>
      <c r="G1829" s="411" t="s">
        <v>114</v>
      </c>
      <c r="H1829" s="408">
        <v>1800000</v>
      </c>
      <c r="I1829" s="408">
        <v>100000</v>
      </c>
      <c r="J1829" s="408"/>
      <c r="K1829" s="408">
        <v>500000</v>
      </c>
      <c r="L1829" s="408">
        <v>0</v>
      </c>
    </row>
    <row r="1830" spans="2:12" ht="15" x14ac:dyDescent="0.25">
      <c r="B1830" s="407">
        <v>220208</v>
      </c>
      <c r="C1830" s="407"/>
      <c r="D1830" s="407"/>
      <c r="E1830" s="407"/>
      <c r="F1830" s="407"/>
      <c r="G1830" s="313" t="s">
        <v>548</v>
      </c>
      <c r="H1830" s="408">
        <f>SUM(H1831:H1833)</f>
        <v>0</v>
      </c>
      <c r="I1830" s="408">
        <f>SUM(I1831:I1833)</f>
        <v>0</v>
      </c>
      <c r="J1830" s="408"/>
      <c r="K1830" s="408">
        <f>SUM(K1831:K1833)</f>
        <v>400000</v>
      </c>
      <c r="L1830" s="408">
        <f>SUM(L1831:L1833)</f>
        <v>0</v>
      </c>
    </row>
    <row r="1831" spans="2:12" ht="15" x14ac:dyDescent="0.25">
      <c r="B1831" s="410">
        <v>22020801</v>
      </c>
      <c r="C1831" s="410">
        <v>70731</v>
      </c>
      <c r="D1831" s="410" t="s">
        <v>662</v>
      </c>
      <c r="E1831" s="410" t="s">
        <v>512</v>
      </c>
      <c r="F1831" s="414" t="s">
        <v>482</v>
      </c>
      <c r="G1831" s="411" t="s">
        <v>130</v>
      </c>
      <c r="H1831" s="408"/>
      <c r="I1831" s="408"/>
      <c r="J1831" s="408"/>
      <c r="K1831" s="408">
        <v>150000</v>
      </c>
      <c r="L1831" s="408">
        <v>0</v>
      </c>
    </row>
    <row r="1832" spans="2:12" ht="15" x14ac:dyDescent="0.25">
      <c r="B1832" s="410">
        <v>22020802</v>
      </c>
      <c r="C1832" s="410"/>
      <c r="D1832" s="410"/>
      <c r="E1832" s="410"/>
      <c r="F1832" s="410"/>
      <c r="G1832" s="411" t="s">
        <v>131</v>
      </c>
      <c r="H1832" s="408"/>
      <c r="I1832" s="408"/>
      <c r="J1832" s="408"/>
      <c r="K1832" s="408"/>
      <c r="L1832" s="408"/>
    </row>
    <row r="1833" spans="2:12" ht="15" x14ac:dyDescent="0.25">
      <c r="B1833" s="410">
        <v>22020803</v>
      </c>
      <c r="C1833" s="410">
        <v>70731</v>
      </c>
      <c r="D1833" s="410" t="s">
        <v>661</v>
      </c>
      <c r="E1833" s="410" t="s">
        <v>512</v>
      </c>
      <c r="F1833" s="414" t="s">
        <v>482</v>
      </c>
      <c r="G1833" s="411" t="s">
        <v>132</v>
      </c>
      <c r="H1833" s="408"/>
      <c r="I1833" s="408"/>
      <c r="J1833" s="408"/>
      <c r="K1833" s="408">
        <v>250000</v>
      </c>
      <c r="L1833" s="408">
        <v>0</v>
      </c>
    </row>
    <row r="1834" spans="2:12" x14ac:dyDescent="0.3">
      <c r="B1834" s="410"/>
      <c r="C1834" s="410"/>
      <c r="D1834" s="410"/>
      <c r="E1834" s="410"/>
      <c r="F1834" s="414"/>
      <c r="G1834" s="411"/>
      <c r="H1834" s="408"/>
      <c r="I1834" s="409"/>
      <c r="J1834" s="409"/>
      <c r="K1834" s="408"/>
      <c r="L1834" s="408"/>
    </row>
    <row r="1835" spans="2:12" x14ac:dyDescent="0.3">
      <c r="B1835" s="410"/>
      <c r="C1835" s="410"/>
      <c r="D1835" s="410"/>
      <c r="E1835" s="410"/>
      <c r="F1835" s="414"/>
      <c r="G1835" s="411"/>
      <c r="H1835" s="408"/>
      <c r="I1835" s="409"/>
      <c r="J1835" s="409"/>
      <c r="K1835" s="408"/>
      <c r="L1835" s="408"/>
    </row>
    <row r="1836" spans="2:12" ht="15" x14ac:dyDescent="0.25">
      <c r="B1836" s="407">
        <v>23</v>
      </c>
      <c r="C1836" s="407"/>
      <c r="D1836" s="407"/>
      <c r="E1836" s="407"/>
      <c r="F1836" s="407"/>
      <c r="G1836" s="313" t="s">
        <v>154</v>
      </c>
      <c r="H1836" s="408">
        <f>SUM(H1837,H1849,H1854)</f>
        <v>100000000</v>
      </c>
      <c r="I1836" s="823">
        <f>SUM(I1837,I1849,I1854)</f>
        <v>20382177.870000001</v>
      </c>
      <c r="J1836" s="408"/>
      <c r="K1836" s="408">
        <f>SUM(K1837,K1849,K1854)</f>
        <v>98500000</v>
      </c>
      <c r="L1836" s="408">
        <f>SUM(L1837,L1849,L1854)</f>
        <v>0</v>
      </c>
    </row>
    <row r="1837" spans="2:12" ht="15" x14ac:dyDescent="0.25">
      <c r="B1837" s="407">
        <v>2301</v>
      </c>
      <c r="C1837" s="407"/>
      <c r="D1837" s="407"/>
      <c r="E1837" s="407"/>
      <c r="F1837" s="407"/>
      <c r="G1837" s="313" t="s">
        <v>155</v>
      </c>
      <c r="H1837" s="408">
        <f>H1838</f>
        <v>32000000</v>
      </c>
      <c r="I1837" s="408">
        <f>I1838</f>
        <v>13382177.870000001</v>
      </c>
      <c r="J1837" s="408"/>
      <c r="K1837" s="408">
        <f>K1838</f>
        <v>47500000</v>
      </c>
      <c r="L1837" s="408">
        <f>L1838</f>
        <v>0</v>
      </c>
    </row>
    <row r="1838" spans="2:12" ht="15" x14ac:dyDescent="0.25">
      <c r="B1838" s="407">
        <v>230101</v>
      </c>
      <c r="C1838" s="407"/>
      <c r="D1838" s="407"/>
      <c r="E1838" s="407"/>
      <c r="F1838" s="407"/>
      <c r="G1838" s="313" t="s">
        <v>156</v>
      </c>
      <c r="H1838" s="408">
        <f>SUM(H1839:H1848)</f>
        <v>32000000</v>
      </c>
      <c r="I1838" s="408">
        <f>SUM(I1839:I1848)</f>
        <v>13382177.870000001</v>
      </c>
      <c r="J1838" s="408"/>
      <c r="K1838" s="408">
        <f>SUM(K1839:K1848)</f>
        <v>47500000</v>
      </c>
      <c r="L1838" s="408">
        <f>SUM(L1839:L1848)</f>
        <v>0</v>
      </c>
    </row>
    <row r="1839" spans="2:12" ht="15" x14ac:dyDescent="0.25">
      <c r="B1839" s="410">
        <v>23010105</v>
      </c>
      <c r="C1839" s="410">
        <v>70731</v>
      </c>
      <c r="D1839" s="415" t="s">
        <v>658</v>
      </c>
      <c r="E1839" s="415" t="s">
        <v>502</v>
      </c>
      <c r="F1839" s="414" t="s">
        <v>482</v>
      </c>
      <c r="G1839" s="411" t="s">
        <v>157</v>
      </c>
      <c r="H1839" s="408">
        <v>6000000</v>
      </c>
      <c r="I1839" s="408">
        <v>1000000</v>
      </c>
      <c r="J1839" s="408"/>
      <c r="K1839" s="408">
        <v>24000000</v>
      </c>
      <c r="L1839" s="408">
        <v>0</v>
      </c>
    </row>
    <row r="1840" spans="2:12" ht="24.75" x14ac:dyDescent="0.25">
      <c r="B1840" s="410">
        <v>23010112</v>
      </c>
      <c r="C1840" s="410">
        <v>70731</v>
      </c>
      <c r="D1840" s="415" t="s">
        <v>658</v>
      </c>
      <c r="E1840" s="415" t="s">
        <v>502</v>
      </c>
      <c r="F1840" s="414" t="s">
        <v>482</v>
      </c>
      <c r="G1840" s="411" t="s">
        <v>161</v>
      </c>
      <c r="H1840" s="408">
        <v>5000000</v>
      </c>
      <c r="I1840" s="408">
        <v>1000000</v>
      </c>
      <c r="J1840" s="408"/>
      <c r="K1840" s="408">
        <v>3000000</v>
      </c>
      <c r="L1840" s="408">
        <v>0</v>
      </c>
    </row>
    <row r="1841" spans="2:12" ht="15" x14ac:dyDescent="0.25">
      <c r="B1841" s="410">
        <v>23010113</v>
      </c>
      <c r="C1841" s="410">
        <v>70731</v>
      </c>
      <c r="D1841" s="415" t="s">
        <v>658</v>
      </c>
      <c r="E1841" s="415" t="s">
        <v>502</v>
      </c>
      <c r="F1841" s="414" t="s">
        <v>482</v>
      </c>
      <c r="G1841" s="411" t="s">
        <v>162</v>
      </c>
      <c r="H1841" s="408">
        <v>2500000</v>
      </c>
      <c r="I1841" s="408">
        <v>2500000</v>
      </c>
      <c r="J1841" s="408"/>
      <c r="K1841" s="408">
        <v>2500000</v>
      </c>
      <c r="L1841" s="408">
        <v>0</v>
      </c>
    </row>
    <row r="1842" spans="2:12" ht="15" x14ac:dyDescent="0.25">
      <c r="B1842" s="410">
        <v>23010114</v>
      </c>
      <c r="C1842" s="410">
        <v>70731</v>
      </c>
      <c r="D1842" s="415" t="s">
        <v>658</v>
      </c>
      <c r="E1842" s="415" t="s">
        <v>502</v>
      </c>
      <c r="F1842" s="414" t="s">
        <v>482</v>
      </c>
      <c r="G1842" s="411" t="s">
        <v>163</v>
      </c>
      <c r="H1842" s="408">
        <v>1000000</v>
      </c>
      <c r="I1842" s="408">
        <v>1000000</v>
      </c>
      <c r="J1842" s="408"/>
      <c r="K1842" s="408">
        <v>1500000</v>
      </c>
      <c r="L1842" s="408">
        <v>0</v>
      </c>
    </row>
    <row r="1843" spans="2:12" ht="15" x14ac:dyDescent="0.25">
      <c r="B1843" s="410">
        <v>23010115</v>
      </c>
      <c r="C1843" s="410">
        <v>70731</v>
      </c>
      <c r="D1843" s="415" t="s">
        <v>658</v>
      </c>
      <c r="E1843" s="415" t="s">
        <v>502</v>
      </c>
      <c r="F1843" s="414" t="s">
        <v>482</v>
      </c>
      <c r="G1843" s="411" t="s">
        <v>164</v>
      </c>
      <c r="H1843" s="408">
        <v>2500000</v>
      </c>
      <c r="I1843" s="408">
        <v>500000</v>
      </c>
      <c r="J1843" s="408"/>
      <c r="K1843" s="408">
        <v>3000000</v>
      </c>
      <c r="L1843" s="408">
        <v>0</v>
      </c>
    </row>
    <row r="1844" spans="2:12" ht="15" x14ac:dyDescent="0.25">
      <c r="B1844" s="410">
        <v>23010118</v>
      </c>
      <c r="C1844" s="410">
        <v>70731</v>
      </c>
      <c r="D1844" s="415" t="s">
        <v>658</v>
      </c>
      <c r="E1844" s="415" t="s">
        <v>502</v>
      </c>
      <c r="F1844" s="414" t="s">
        <v>482</v>
      </c>
      <c r="G1844" s="411" t="s">
        <v>167</v>
      </c>
      <c r="H1844" s="408">
        <v>2000000</v>
      </c>
      <c r="I1844" s="408">
        <f>400000+1982177.87</f>
        <v>2382177.87</v>
      </c>
      <c r="J1844" s="408"/>
      <c r="K1844" s="408"/>
      <c r="L1844" s="408"/>
    </row>
    <row r="1845" spans="2:12" ht="15" x14ac:dyDescent="0.25">
      <c r="B1845" s="410">
        <v>23010119</v>
      </c>
      <c r="C1845" s="410">
        <v>70731</v>
      </c>
      <c r="D1845" s="415" t="s">
        <v>658</v>
      </c>
      <c r="E1845" s="415" t="s">
        <v>502</v>
      </c>
      <c r="F1845" s="414" t="s">
        <v>482</v>
      </c>
      <c r="G1845" s="411" t="s">
        <v>168</v>
      </c>
      <c r="H1845" s="408">
        <v>2000000</v>
      </c>
      <c r="I1845" s="408">
        <v>1000000</v>
      </c>
      <c r="J1845" s="408"/>
      <c r="K1845" s="408">
        <v>10000000</v>
      </c>
      <c r="L1845" s="408">
        <v>0</v>
      </c>
    </row>
    <row r="1846" spans="2:12" ht="24.75" x14ac:dyDescent="0.25">
      <c r="B1846" s="410">
        <v>23010122</v>
      </c>
      <c r="C1846" s="410">
        <v>70731</v>
      </c>
      <c r="D1846" s="415" t="s">
        <v>658</v>
      </c>
      <c r="E1846" s="415" t="s">
        <v>502</v>
      </c>
      <c r="F1846" s="414" t="s">
        <v>482</v>
      </c>
      <c r="G1846" s="411" t="s">
        <v>170</v>
      </c>
      <c r="H1846" s="408">
        <v>9000000</v>
      </c>
      <c r="I1846" s="408">
        <v>3000000</v>
      </c>
      <c r="J1846" s="408"/>
      <c r="K1846" s="408">
        <v>1000000</v>
      </c>
      <c r="L1846" s="408">
        <v>0</v>
      </c>
    </row>
    <row r="1847" spans="2:12" ht="24.75" x14ac:dyDescent="0.25">
      <c r="B1847" s="410">
        <v>23010124</v>
      </c>
      <c r="C1847" s="410">
        <v>70731</v>
      </c>
      <c r="D1847" s="415" t="s">
        <v>658</v>
      </c>
      <c r="E1847" s="415" t="s">
        <v>502</v>
      </c>
      <c r="F1847" s="414" t="s">
        <v>482</v>
      </c>
      <c r="G1847" s="411" t="s">
        <v>172</v>
      </c>
      <c r="H1847" s="408">
        <v>1500000</v>
      </c>
      <c r="I1847" s="408">
        <v>500000</v>
      </c>
      <c r="J1847" s="408"/>
      <c r="K1847" s="408">
        <v>2000000</v>
      </c>
      <c r="L1847" s="408">
        <v>0</v>
      </c>
    </row>
    <row r="1848" spans="2:12" ht="24.75" x14ac:dyDescent="0.25">
      <c r="B1848" s="410">
        <v>23010125</v>
      </c>
      <c r="C1848" s="410">
        <v>70731</v>
      </c>
      <c r="D1848" s="415" t="s">
        <v>658</v>
      </c>
      <c r="E1848" s="415" t="s">
        <v>502</v>
      </c>
      <c r="F1848" s="414" t="s">
        <v>482</v>
      </c>
      <c r="G1848" s="411" t="s">
        <v>173</v>
      </c>
      <c r="H1848" s="408">
        <v>500000</v>
      </c>
      <c r="I1848" s="408">
        <v>500000</v>
      </c>
      <c r="J1848" s="408"/>
      <c r="K1848" s="408">
        <v>500000</v>
      </c>
      <c r="L1848" s="408">
        <v>0</v>
      </c>
    </row>
    <row r="1849" spans="2:12" ht="15" x14ac:dyDescent="0.25">
      <c r="B1849" s="407">
        <v>2303</v>
      </c>
      <c r="C1849" s="407"/>
      <c r="D1849" s="407"/>
      <c r="E1849" s="407"/>
      <c r="F1849" s="407"/>
      <c r="G1849" s="313" t="s">
        <v>195</v>
      </c>
      <c r="H1849" s="408">
        <f>H1850</f>
        <v>35000000</v>
      </c>
      <c r="I1849" s="408">
        <f>I1850</f>
        <v>4000000</v>
      </c>
      <c r="J1849" s="408"/>
      <c r="K1849" s="408">
        <f>K1850</f>
        <v>40000000</v>
      </c>
      <c r="L1849" s="408">
        <f>L1850</f>
        <v>0</v>
      </c>
    </row>
    <row r="1850" spans="2:12" ht="24.75" x14ac:dyDescent="0.25">
      <c r="B1850" s="407">
        <v>230301</v>
      </c>
      <c r="C1850" s="407"/>
      <c r="D1850" s="407"/>
      <c r="E1850" s="407"/>
      <c r="F1850" s="407"/>
      <c r="G1850" s="313" t="s">
        <v>196</v>
      </c>
      <c r="H1850" s="408">
        <f>SUM(H1851:H1853)</f>
        <v>35000000</v>
      </c>
      <c r="I1850" s="408">
        <f>SUM(I1851:I1853)</f>
        <v>4000000</v>
      </c>
      <c r="J1850" s="408"/>
      <c r="K1850" s="408">
        <f>SUM(K1851:K1853)</f>
        <v>40000000</v>
      </c>
      <c r="L1850" s="408">
        <f>SUM(L1851:L1853)</f>
        <v>0</v>
      </c>
    </row>
    <row r="1851" spans="2:12" ht="24.75" x14ac:dyDescent="0.25">
      <c r="B1851" s="410">
        <v>23030104</v>
      </c>
      <c r="C1851" s="410">
        <v>70731</v>
      </c>
      <c r="D1851" s="415" t="s">
        <v>663</v>
      </c>
      <c r="E1851" s="415" t="s">
        <v>502</v>
      </c>
      <c r="F1851" s="414" t="s">
        <v>482</v>
      </c>
      <c r="G1851" s="411" t="s">
        <v>200</v>
      </c>
      <c r="H1851" s="408">
        <v>5000000</v>
      </c>
      <c r="I1851" s="408">
        <v>1000000</v>
      </c>
      <c r="J1851" s="408"/>
      <c r="K1851" s="408">
        <v>20000000</v>
      </c>
      <c r="L1851" s="408">
        <v>0</v>
      </c>
    </row>
    <row r="1852" spans="2:12" ht="24.75" x14ac:dyDescent="0.25">
      <c r="B1852" s="410">
        <v>23030105</v>
      </c>
      <c r="C1852" s="410">
        <v>70731</v>
      </c>
      <c r="D1852" s="415" t="s">
        <v>664</v>
      </c>
      <c r="E1852" s="415" t="s">
        <v>502</v>
      </c>
      <c r="F1852" s="414" t="s">
        <v>482</v>
      </c>
      <c r="G1852" s="411" t="s">
        <v>201</v>
      </c>
      <c r="H1852" s="408">
        <v>30000000</v>
      </c>
      <c r="I1852" s="408">
        <v>3000000</v>
      </c>
      <c r="J1852" s="408"/>
      <c r="K1852" s="408"/>
      <c r="L1852" s="408"/>
    </row>
    <row r="1853" spans="2:12" ht="24.75" x14ac:dyDescent="0.25">
      <c r="B1853" s="410">
        <v>23030125</v>
      </c>
      <c r="C1853" s="410">
        <v>70731</v>
      </c>
      <c r="D1853" s="415" t="s">
        <v>664</v>
      </c>
      <c r="E1853" s="415" t="s">
        <v>502</v>
      </c>
      <c r="F1853" s="414" t="s">
        <v>482</v>
      </c>
      <c r="G1853" s="411" t="s">
        <v>210</v>
      </c>
      <c r="H1853" s="408"/>
      <c r="I1853" s="408"/>
      <c r="J1853" s="408"/>
      <c r="K1853" s="408">
        <v>20000000</v>
      </c>
      <c r="L1853" s="408">
        <v>0</v>
      </c>
    </row>
    <row r="1854" spans="2:12" ht="15" x14ac:dyDescent="0.25">
      <c r="B1854" s="407">
        <v>2305</v>
      </c>
      <c r="C1854" s="407"/>
      <c r="D1854" s="407"/>
      <c r="E1854" s="407"/>
      <c r="F1854" s="407"/>
      <c r="G1854" s="313" t="s">
        <v>215</v>
      </c>
      <c r="H1854" s="408">
        <f>H1855</f>
        <v>33000000</v>
      </c>
      <c r="I1854" s="408">
        <f>I1855</f>
        <v>3000000</v>
      </c>
      <c r="J1854" s="408"/>
      <c r="K1854" s="408">
        <f>K1855</f>
        <v>11000000</v>
      </c>
      <c r="L1854" s="408">
        <f>L1855</f>
        <v>0</v>
      </c>
    </row>
    <row r="1855" spans="2:12" ht="15" x14ac:dyDescent="0.25">
      <c r="B1855" s="407">
        <v>230501</v>
      </c>
      <c r="C1855" s="407"/>
      <c r="D1855" s="407"/>
      <c r="E1855" s="407"/>
      <c r="F1855" s="407"/>
      <c r="G1855" s="313" t="s">
        <v>216</v>
      </c>
      <c r="H1855" s="408">
        <f>SUM(H1856:H1857)</f>
        <v>33000000</v>
      </c>
      <c r="I1855" s="408">
        <f>SUM(I1856:I1857)</f>
        <v>3000000</v>
      </c>
      <c r="J1855" s="408"/>
      <c r="K1855" s="408">
        <f>SUM(K1856:K1857)</f>
        <v>11000000</v>
      </c>
      <c r="L1855" s="408">
        <f>SUM(L1856:L1857)</f>
        <v>0</v>
      </c>
    </row>
    <row r="1856" spans="2:12" ht="14.25" x14ac:dyDescent="0.2">
      <c r="B1856" s="410">
        <v>23050101</v>
      </c>
      <c r="C1856" s="410"/>
      <c r="D1856" s="410"/>
      <c r="E1856" s="415" t="s">
        <v>502</v>
      </c>
      <c r="F1856" s="414" t="s">
        <v>482</v>
      </c>
      <c r="G1856" s="411" t="s">
        <v>217</v>
      </c>
      <c r="H1856" s="417"/>
      <c r="I1856" s="417"/>
      <c r="J1856" s="417"/>
      <c r="K1856" s="417">
        <v>8000000</v>
      </c>
      <c r="L1856" s="417">
        <v>0</v>
      </c>
    </row>
    <row r="1857" spans="2:12" ht="14.25" x14ac:dyDescent="0.2">
      <c r="B1857" s="410">
        <v>23050103</v>
      </c>
      <c r="C1857" s="410">
        <v>70731</v>
      </c>
      <c r="D1857" s="415" t="s">
        <v>664</v>
      </c>
      <c r="E1857" s="415" t="s">
        <v>502</v>
      </c>
      <c r="F1857" s="414" t="s">
        <v>482</v>
      </c>
      <c r="G1857" s="411" t="s">
        <v>219</v>
      </c>
      <c r="H1857" s="417">
        <v>33000000</v>
      </c>
      <c r="I1857" s="417">
        <v>3000000</v>
      </c>
      <c r="J1857" s="417"/>
      <c r="K1857" s="417">
        <v>3000000</v>
      </c>
      <c r="L1857" s="417">
        <v>0</v>
      </c>
    </row>
    <row r="1858" spans="2:12" x14ac:dyDescent="0.2">
      <c r="B1858" s="410"/>
      <c r="C1858" s="410"/>
      <c r="D1858" s="415"/>
      <c r="E1858" s="415"/>
      <c r="F1858" s="414"/>
      <c r="G1858" s="411"/>
      <c r="H1858" s="417"/>
      <c r="I1858" s="418"/>
      <c r="J1858" s="418"/>
      <c r="K1858" s="417"/>
      <c r="L1858" s="417"/>
    </row>
    <row r="1859" spans="2:12" x14ac:dyDescent="0.2">
      <c r="B1859" s="410"/>
      <c r="C1859" s="410"/>
      <c r="D1859" s="415"/>
      <c r="E1859" s="415"/>
      <c r="F1859" s="414"/>
      <c r="G1859" s="411"/>
      <c r="H1859" s="417"/>
      <c r="I1859" s="418"/>
      <c r="J1859" s="418"/>
      <c r="K1859" s="417"/>
      <c r="L1859" s="417"/>
    </row>
    <row r="1860" spans="2:12" x14ac:dyDescent="0.3">
      <c r="B1860" s="416"/>
      <c r="C1860" s="416"/>
      <c r="D1860" s="416"/>
      <c r="E1860" s="416"/>
      <c r="F1860" s="416"/>
      <c r="G1860" s="613" t="s">
        <v>506</v>
      </c>
      <c r="H1860" s="623"/>
      <c r="I1860" s="624"/>
      <c r="J1860" s="624"/>
      <c r="K1860" s="623"/>
      <c r="L1860" s="623"/>
    </row>
    <row r="1861" spans="2:12" x14ac:dyDescent="0.3">
      <c r="B1861" s="416"/>
      <c r="C1861" s="416"/>
      <c r="D1861" s="416"/>
      <c r="E1861" s="416"/>
      <c r="F1861" s="416"/>
      <c r="G1861" s="263"/>
      <c r="H1861" s="625"/>
      <c r="I1861" s="626"/>
      <c r="J1861" s="626"/>
      <c r="K1861" s="625"/>
      <c r="L1861" s="625"/>
    </row>
    <row r="1862" spans="2:12" x14ac:dyDescent="0.3">
      <c r="B1862" s="416"/>
      <c r="C1862" s="416"/>
      <c r="D1862" s="416"/>
      <c r="E1862" s="416"/>
      <c r="F1862" s="416"/>
      <c r="G1862" s="263" t="s">
        <v>471</v>
      </c>
      <c r="H1862" s="625">
        <f>H1809</f>
        <v>4107518191.2200007</v>
      </c>
      <c r="I1862" s="626">
        <f t="shared" ref="I1862:L1862" si="252">I1809</f>
        <v>4107518191.2200007</v>
      </c>
      <c r="J1862" s="626"/>
      <c r="K1862" s="625">
        <f t="shared" si="252"/>
        <v>3383589229</v>
      </c>
      <c r="L1862" s="625">
        <f t="shared" si="252"/>
        <v>2827744976</v>
      </c>
    </row>
    <row r="1863" spans="2:12" x14ac:dyDescent="0.3">
      <c r="B1863" s="416"/>
      <c r="C1863" s="416"/>
      <c r="D1863" s="416"/>
      <c r="E1863" s="416"/>
      <c r="F1863" s="416"/>
      <c r="G1863" s="263" t="s">
        <v>472</v>
      </c>
      <c r="H1863" s="625">
        <f>H1815</f>
        <v>5000000</v>
      </c>
      <c r="I1863" s="626">
        <f t="shared" ref="I1863:L1863" si="253">I1815</f>
        <v>1217996.96</v>
      </c>
      <c r="J1863" s="626"/>
      <c r="K1863" s="625">
        <f t="shared" si="253"/>
        <v>2000000</v>
      </c>
      <c r="L1863" s="625">
        <f t="shared" si="253"/>
        <v>0</v>
      </c>
    </row>
    <row r="1864" spans="2:12" x14ac:dyDescent="0.3">
      <c r="B1864" s="416"/>
      <c r="C1864" s="416"/>
      <c r="D1864" s="416"/>
      <c r="E1864" s="416"/>
      <c r="F1864" s="416"/>
      <c r="G1864" s="263" t="s">
        <v>154</v>
      </c>
      <c r="H1864" s="625">
        <f>H1836</f>
        <v>100000000</v>
      </c>
      <c r="I1864" s="824">
        <f t="shared" ref="I1864:L1864" si="254">I1836</f>
        <v>20382177.870000001</v>
      </c>
      <c r="J1864" s="626"/>
      <c r="K1864" s="625">
        <f t="shared" si="254"/>
        <v>98500000</v>
      </c>
      <c r="L1864" s="625">
        <f t="shared" si="254"/>
        <v>0</v>
      </c>
    </row>
    <row r="1865" spans="2:12" x14ac:dyDescent="0.3">
      <c r="B1865" s="416"/>
      <c r="C1865" s="416"/>
      <c r="D1865" s="416"/>
      <c r="E1865" s="416"/>
      <c r="F1865" s="416"/>
      <c r="G1865" s="263" t="s">
        <v>2</v>
      </c>
      <c r="H1865" s="625">
        <f t="shared" ref="H1865:L1865" si="255">SUM(H1862:H1864)</f>
        <v>4212518191.2200007</v>
      </c>
      <c r="I1865" s="626">
        <f t="shared" si="255"/>
        <v>4129118366.0500007</v>
      </c>
      <c r="J1865" s="626"/>
      <c r="K1865" s="625">
        <f t="shared" si="255"/>
        <v>3484089229</v>
      </c>
      <c r="L1865" s="625">
        <f t="shared" si="255"/>
        <v>2827744976</v>
      </c>
    </row>
    <row r="1866" spans="2:12" x14ac:dyDescent="0.25">
      <c r="B1866" s="18"/>
      <c r="C1866" s="20"/>
      <c r="D1866" s="18"/>
      <c r="E1866" s="18"/>
      <c r="F1866" s="18"/>
      <c r="G1866" s="20"/>
      <c r="H1866" s="37"/>
      <c r="I1866" s="18"/>
      <c r="J1866" s="18"/>
    </row>
    <row r="1867" spans="2:12" ht="14.25" customHeight="1" x14ac:dyDescent="0.2">
      <c r="B1867" s="934" t="s">
        <v>0</v>
      </c>
      <c r="C1867" s="934"/>
      <c r="D1867" s="934"/>
      <c r="E1867" s="934"/>
      <c r="F1867" s="934"/>
      <c r="G1867" s="934"/>
      <c r="H1867" s="934"/>
      <c r="I1867" s="934"/>
      <c r="J1867" s="934"/>
      <c r="K1867" s="934"/>
      <c r="L1867" s="95"/>
    </row>
    <row r="1868" spans="2:12" ht="14.25" customHeight="1" x14ac:dyDescent="0.2">
      <c r="B1868" s="933" t="s">
        <v>750</v>
      </c>
      <c r="C1868" s="933"/>
      <c r="D1868" s="933"/>
      <c r="E1868" s="933"/>
      <c r="F1868" s="933"/>
      <c r="G1868" s="933"/>
      <c r="H1868" s="933"/>
      <c r="I1868" s="933"/>
      <c r="J1868" s="933"/>
      <c r="K1868" s="933"/>
      <c r="L1868" s="95"/>
    </row>
    <row r="1869" spans="2:12" ht="25.5" x14ac:dyDescent="0.2">
      <c r="B1869" s="627" t="s">
        <v>470</v>
      </c>
      <c r="C1869" s="627" t="s">
        <v>466</v>
      </c>
      <c r="D1869" s="627" t="s">
        <v>500</v>
      </c>
      <c r="E1869" s="627" t="s">
        <v>501</v>
      </c>
      <c r="F1869" s="627" t="s">
        <v>467</v>
      </c>
      <c r="G1869" s="628" t="s">
        <v>455</v>
      </c>
      <c r="H1869" s="629" t="s">
        <v>559</v>
      </c>
      <c r="I1869" s="783" t="s">
        <v>1107</v>
      </c>
      <c r="J1869" s="629"/>
      <c r="K1869" s="629" t="s">
        <v>558</v>
      </c>
      <c r="L1869" s="504"/>
    </row>
    <row r="1870" spans="2:12" ht="14.25" x14ac:dyDescent="0.2">
      <c r="B1870" s="630">
        <v>120204</v>
      </c>
      <c r="C1870" s="630"/>
      <c r="D1870" s="630"/>
      <c r="E1870" s="630"/>
      <c r="F1870" s="630"/>
      <c r="G1870" s="506" t="s">
        <v>19</v>
      </c>
      <c r="H1870" s="631"/>
      <c r="I1870" s="631"/>
      <c r="J1870" s="631"/>
      <c r="K1870" s="631">
        <v>900000</v>
      </c>
      <c r="L1870" s="504"/>
    </row>
    <row r="1871" spans="2:12" ht="14.25" x14ac:dyDescent="0.2">
      <c r="B1871" s="630" t="s">
        <v>753</v>
      </c>
      <c r="C1871" s="630"/>
      <c r="D1871" s="630"/>
      <c r="E1871" s="630"/>
      <c r="F1871" s="630"/>
      <c r="G1871" s="506" t="s">
        <v>754</v>
      </c>
      <c r="H1871" s="630"/>
      <c r="I1871" s="630"/>
      <c r="J1871" s="630"/>
      <c r="K1871" s="630"/>
      <c r="L1871" s="504"/>
    </row>
    <row r="1872" spans="2:12" ht="14.25" x14ac:dyDescent="0.2">
      <c r="B1872" s="630">
        <v>21</v>
      </c>
      <c r="C1872" s="630"/>
      <c r="D1872" s="630"/>
      <c r="E1872" s="630"/>
      <c r="F1872" s="630"/>
      <c r="G1872" s="506" t="s">
        <v>755</v>
      </c>
      <c r="H1872" s="631">
        <f>'SOCIAL SECTOR PERSONNEL COST'!K1407</f>
        <v>252361879</v>
      </c>
      <c r="I1872" s="631">
        <f>H1872</f>
        <v>252361879</v>
      </c>
      <c r="J1872" s="631"/>
      <c r="K1872" s="631">
        <v>142503434</v>
      </c>
      <c r="L1872" s="504"/>
    </row>
    <row r="1873" spans="2:12" ht="14.25" x14ac:dyDescent="0.2">
      <c r="B1873" s="632">
        <v>21010101</v>
      </c>
      <c r="C1873" s="632"/>
      <c r="D1873" s="632"/>
      <c r="E1873" s="632"/>
      <c r="F1873" s="633">
        <v>50610811</v>
      </c>
      <c r="G1873" s="534" t="s">
        <v>60</v>
      </c>
      <c r="H1873" s="631">
        <v>170046924</v>
      </c>
      <c r="I1873" s="631">
        <f>H1873</f>
        <v>170046924</v>
      </c>
      <c r="J1873" s="631"/>
      <c r="K1873" s="631">
        <v>142503434</v>
      </c>
      <c r="L1873" s="504"/>
    </row>
    <row r="1874" spans="2:12" ht="14.25" x14ac:dyDescent="0.2">
      <c r="B1874" s="632">
        <v>21020103</v>
      </c>
      <c r="C1874" s="632"/>
      <c r="D1874" s="632"/>
      <c r="E1874" s="632"/>
      <c r="F1874" s="633">
        <v>50610811</v>
      </c>
      <c r="G1874" s="534" t="s">
        <v>474</v>
      </c>
      <c r="H1874" s="634"/>
      <c r="I1874" s="634"/>
      <c r="J1874" s="634"/>
      <c r="K1874" s="634"/>
      <c r="L1874" s="504"/>
    </row>
    <row r="1875" spans="2:12" ht="14.25" x14ac:dyDescent="0.2">
      <c r="B1875" s="510">
        <v>2202</v>
      </c>
      <c r="C1875" s="505">
        <v>70160</v>
      </c>
      <c r="D1875" s="510"/>
      <c r="E1875" s="632">
        <v>2101</v>
      </c>
      <c r="F1875" s="510"/>
      <c r="G1875" s="511" t="s">
        <v>4</v>
      </c>
      <c r="H1875" s="639">
        <f>SUM(H1876,H1879,H1883,H1891,H1898,H1900,H1903,H1908)</f>
        <v>38000000</v>
      </c>
      <c r="I1875" s="825">
        <f>SUM(I1876,I1879,I1883,I1891,I1898,I1900,I1903,I1908)</f>
        <v>9656776.9100000001</v>
      </c>
      <c r="J1875" s="639"/>
      <c r="K1875" s="639">
        <v>40000000</v>
      </c>
      <c r="L1875" s="640"/>
    </row>
    <row r="1876" spans="2:12" ht="14.25" x14ac:dyDescent="0.2">
      <c r="B1876" s="510">
        <v>220201</v>
      </c>
      <c r="C1876" s="510"/>
      <c r="D1876" s="510"/>
      <c r="E1876" s="632">
        <v>2101</v>
      </c>
      <c r="F1876" s="510">
        <v>50510811</v>
      </c>
      <c r="G1876" s="511" t="s">
        <v>763</v>
      </c>
      <c r="H1876" s="639">
        <f>SUM(H1877:H1878)</f>
        <v>2000000</v>
      </c>
      <c r="I1876" s="639">
        <f>SUM(I1877:I1878)</f>
        <v>200000</v>
      </c>
      <c r="J1876" s="639"/>
      <c r="K1876" s="639">
        <v>2000000</v>
      </c>
      <c r="L1876" s="640"/>
    </row>
    <row r="1877" spans="2:12" ht="14.25" x14ac:dyDescent="0.2">
      <c r="B1877" s="510">
        <v>22020101</v>
      </c>
      <c r="C1877" s="510">
        <v>70451</v>
      </c>
      <c r="D1877" s="510"/>
      <c r="E1877" s="632">
        <v>2101</v>
      </c>
      <c r="F1877" s="510">
        <v>50510811</v>
      </c>
      <c r="G1877" s="431" t="s">
        <v>764</v>
      </c>
      <c r="H1877" s="641">
        <v>1000000</v>
      </c>
      <c r="I1877" s="641">
        <v>100000</v>
      </c>
      <c r="J1877" s="641"/>
      <c r="K1877" s="641">
        <v>1000000</v>
      </c>
      <c r="L1877" s="640"/>
    </row>
    <row r="1878" spans="2:12" ht="14.25" x14ac:dyDescent="0.2">
      <c r="B1878" s="510">
        <v>22020102</v>
      </c>
      <c r="C1878" s="510"/>
      <c r="D1878" s="510"/>
      <c r="E1878" s="632">
        <v>2101</v>
      </c>
      <c r="F1878" s="510">
        <v>50510811</v>
      </c>
      <c r="G1878" s="431" t="s">
        <v>765</v>
      </c>
      <c r="H1878" s="641">
        <v>1000000</v>
      </c>
      <c r="I1878" s="641">
        <v>100000</v>
      </c>
      <c r="J1878" s="641"/>
      <c r="K1878" s="641">
        <v>1000000</v>
      </c>
      <c r="L1878" s="640"/>
    </row>
    <row r="1879" spans="2:12" ht="14.25" x14ac:dyDescent="0.2">
      <c r="B1879" s="505">
        <v>220202</v>
      </c>
      <c r="C1879" s="505">
        <v>70160</v>
      </c>
      <c r="D1879" s="505"/>
      <c r="E1879" s="632">
        <v>2101</v>
      </c>
      <c r="F1879" s="510">
        <v>50510811</v>
      </c>
      <c r="G1879" s="533" t="s">
        <v>81</v>
      </c>
      <c r="H1879" s="639">
        <f>SUM(H1880:H1882)</f>
        <v>6000000</v>
      </c>
      <c r="I1879" s="639">
        <f>SUM(I1880:I1882)</f>
        <v>700000</v>
      </c>
      <c r="J1879" s="639"/>
      <c r="K1879" s="639">
        <v>3400000</v>
      </c>
      <c r="L1879" s="642"/>
    </row>
    <row r="1880" spans="2:12" ht="14.25" x14ac:dyDescent="0.2">
      <c r="B1880" s="525">
        <v>22020201</v>
      </c>
      <c r="C1880" s="525"/>
      <c r="D1880" s="525"/>
      <c r="E1880" s="632">
        <v>2101</v>
      </c>
      <c r="F1880" s="510">
        <v>50510811</v>
      </c>
      <c r="G1880" s="528" t="s">
        <v>82</v>
      </c>
      <c r="H1880" s="641">
        <v>3500000</v>
      </c>
      <c r="I1880" s="641">
        <v>100000</v>
      </c>
      <c r="J1880" s="641"/>
      <c r="K1880" s="641">
        <v>2000000</v>
      </c>
      <c r="L1880" s="640"/>
    </row>
    <row r="1881" spans="2:12" ht="14.25" x14ac:dyDescent="0.2">
      <c r="B1881" s="525">
        <v>22020203</v>
      </c>
      <c r="C1881" s="525"/>
      <c r="D1881" s="525"/>
      <c r="E1881" s="632">
        <v>2101</v>
      </c>
      <c r="F1881" s="510">
        <v>50510811</v>
      </c>
      <c r="G1881" s="528" t="s">
        <v>84</v>
      </c>
      <c r="H1881" s="641">
        <v>2000000</v>
      </c>
      <c r="I1881" s="641">
        <v>100000</v>
      </c>
      <c r="J1881" s="641"/>
      <c r="K1881" s="641">
        <v>1000000</v>
      </c>
      <c r="L1881" s="640"/>
    </row>
    <row r="1882" spans="2:12" ht="14.25" x14ac:dyDescent="0.2">
      <c r="B1882" s="525">
        <v>222020205</v>
      </c>
      <c r="C1882" s="525">
        <v>70510</v>
      </c>
      <c r="D1882" s="525"/>
      <c r="E1882" s="632">
        <v>2101</v>
      </c>
      <c r="F1882" s="525">
        <v>50610811</v>
      </c>
      <c r="G1882" s="528" t="s">
        <v>579</v>
      </c>
      <c r="H1882" s="641">
        <v>500000</v>
      </c>
      <c r="I1882" s="641">
        <v>500000</v>
      </c>
      <c r="J1882" s="641"/>
      <c r="K1882" s="641">
        <v>400000</v>
      </c>
      <c r="L1882" s="643"/>
    </row>
    <row r="1883" spans="2:12" ht="14.25" x14ac:dyDescent="0.2">
      <c r="B1883" s="510">
        <v>220203</v>
      </c>
      <c r="C1883" s="505">
        <v>70160</v>
      </c>
      <c r="D1883" s="510"/>
      <c r="E1883" s="632">
        <v>2101</v>
      </c>
      <c r="F1883" s="510">
        <v>50510811</v>
      </c>
      <c r="G1883" s="511" t="s">
        <v>89</v>
      </c>
      <c r="H1883" s="639">
        <f>SUM(H1884:H1890)</f>
        <v>8700000</v>
      </c>
      <c r="I1883" s="639">
        <f>SUM(I1884:I1890)</f>
        <v>1200000</v>
      </c>
      <c r="J1883" s="639"/>
      <c r="K1883" s="639">
        <v>16100000</v>
      </c>
      <c r="L1883" s="640"/>
    </row>
    <row r="1884" spans="2:12" ht="25.5" x14ac:dyDescent="0.2">
      <c r="B1884" s="525">
        <v>22020301</v>
      </c>
      <c r="C1884" s="525">
        <v>70987</v>
      </c>
      <c r="D1884" s="525"/>
      <c r="E1884" s="632">
        <v>2101</v>
      </c>
      <c r="F1884" s="525">
        <v>50810811</v>
      </c>
      <c r="G1884" s="528" t="s">
        <v>90</v>
      </c>
      <c r="H1884" s="641">
        <v>2000000</v>
      </c>
      <c r="I1884" s="641">
        <v>100000</v>
      </c>
      <c r="J1884" s="641"/>
      <c r="K1884" s="641">
        <v>2000000</v>
      </c>
      <c r="L1884" s="640"/>
    </row>
    <row r="1885" spans="2:12" ht="14.25" x14ac:dyDescent="0.2">
      <c r="B1885" s="525">
        <v>22020302</v>
      </c>
      <c r="C1885" s="525"/>
      <c r="D1885" s="525"/>
      <c r="E1885" s="632"/>
      <c r="F1885" s="525"/>
      <c r="G1885" s="528" t="s">
        <v>91</v>
      </c>
      <c r="H1885" s="641">
        <v>1500000</v>
      </c>
      <c r="I1885" s="641">
        <v>100000</v>
      </c>
      <c r="J1885" s="641"/>
      <c r="K1885" s="641"/>
      <c r="L1885" s="640"/>
    </row>
    <row r="1886" spans="2:12" ht="14.25" x14ac:dyDescent="0.2">
      <c r="B1886" s="525">
        <v>22020303</v>
      </c>
      <c r="C1886" s="525"/>
      <c r="D1886" s="525"/>
      <c r="E1886" s="632"/>
      <c r="F1886" s="525"/>
      <c r="G1886" s="528" t="s">
        <v>524</v>
      </c>
      <c r="H1886" s="641">
        <v>200000</v>
      </c>
      <c r="I1886" s="641">
        <v>200000</v>
      </c>
      <c r="J1886" s="641"/>
      <c r="K1886" s="641"/>
      <c r="L1886" s="640"/>
    </row>
    <row r="1887" spans="2:12" ht="14.25" x14ac:dyDescent="0.2">
      <c r="B1887" s="525">
        <v>22020304</v>
      </c>
      <c r="C1887" s="525"/>
      <c r="D1887" s="525"/>
      <c r="E1887" s="632"/>
      <c r="F1887" s="525"/>
      <c r="G1887" s="528" t="s">
        <v>93</v>
      </c>
      <c r="H1887" s="641">
        <v>1500000</v>
      </c>
      <c r="I1887" s="641">
        <v>100000</v>
      </c>
      <c r="J1887" s="641"/>
      <c r="K1887" s="641"/>
      <c r="L1887" s="640"/>
    </row>
    <row r="1888" spans="2:12" ht="14.25" x14ac:dyDescent="0.2">
      <c r="B1888" s="525">
        <v>22020305</v>
      </c>
      <c r="C1888" s="525"/>
      <c r="D1888" s="525"/>
      <c r="E1888" s="632"/>
      <c r="F1888" s="525"/>
      <c r="G1888" s="528" t="s">
        <v>94</v>
      </c>
      <c r="H1888" s="641">
        <v>1000000</v>
      </c>
      <c r="I1888" s="641">
        <v>100000</v>
      </c>
      <c r="J1888" s="641"/>
      <c r="K1888" s="641"/>
      <c r="L1888" s="640"/>
    </row>
    <row r="1889" spans="2:12" ht="14.25" x14ac:dyDescent="0.2">
      <c r="B1889" s="525">
        <v>22020307</v>
      </c>
      <c r="C1889" s="525">
        <v>70987</v>
      </c>
      <c r="D1889" s="525"/>
      <c r="E1889" s="632">
        <v>2101</v>
      </c>
      <c r="F1889" s="525">
        <v>50810811</v>
      </c>
      <c r="G1889" s="528" t="s">
        <v>766</v>
      </c>
      <c r="H1889" s="641">
        <v>500000</v>
      </c>
      <c r="I1889" s="641">
        <v>100000</v>
      </c>
      <c r="J1889" s="641"/>
      <c r="K1889" s="641">
        <v>500000</v>
      </c>
      <c r="L1889" s="640"/>
    </row>
    <row r="1890" spans="2:12" ht="14.25" x14ac:dyDescent="0.2">
      <c r="B1890" s="525">
        <v>22020310</v>
      </c>
      <c r="C1890" s="525"/>
      <c r="D1890" s="525"/>
      <c r="E1890" s="632">
        <v>2101</v>
      </c>
      <c r="F1890" s="510">
        <v>50510811</v>
      </c>
      <c r="G1890" s="528" t="s">
        <v>99</v>
      </c>
      <c r="H1890" s="641">
        <v>2000000</v>
      </c>
      <c r="I1890" s="641">
        <v>500000</v>
      </c>
      <c r="J1890" s="641"/>
      <c r="K1890" s="641">
        <v>10000000</v>
      </c>
      <c r="L1890" s="640"/>
    </row>
    <row r="1891" spans="2:12" ht="14.25" x14ac:dyDescent="0.2">
      <c r="B1891" s="510">
        <v>220204</v>
      </c>
      <c r="C1891" s="510"/>
      <c r="D1891" s="510"/>
      <c r="E1891" s="632">
        <v>2101</v>
      </c>
      <c r="F1891" s="510">
        <v>50510811</v>
      </c>
      <c r="G1891" s="511" t="s">
        <v>101</v>
      </c>
      <c r="H1891" s="639">
        <f>SUM(H1892:H1897)</f>
        <v>6500000</v>
      </c>
      <c r="I1891" s="639">
        <f>SUM(I1892:I1897)</f>
        <v>4000000</v>
      </c>
      <c r="J1891" s="639"/>
      <c r="K1891" s="639">
        <v>10500000</v>
      </c>
      <c r="L1891" s="640"/>
    </row>
    <row r="1892" spans="2:12" ht="25.5" x14ac:dyDescent="0.2">
      <c r="B1892" s="525">
        <v>22020401</v>
      </c>
      <c r="C1892" s="525">
        <v>70442</v>
      </c>
      <c r="D1892" s="525"/>
      <c r="E1892" s="632">
        <v>2101</v>
      </c>
      <c r="F1892" s="525">
        <v>50810811</v>
      </c>
      <c r="G1892" s="528" t="s">
        <v>102</v>
      </c>
      <c r="H1892" s="641">
        <v>2000000</v>
      </c>
      <c r="I1892" s="641">
        <v>500000</v>
      </c>
      <c r="J1892" s="641"/>
      <c r="K1892" s="641">
        <v>1000000</v>
      </c>
      <c r="L1892" s="640"/>
    </row>
    <row r="1893" spans="2:12" ht="14.25" x14ac:dyDescent="0.2">
      <c r="B1893" s="525">
        <v>22020402</v>
      </c>
      <c r="C1893" s="525"/>
      <c r="D1893" s="525"/>
      <c r="E1893" s="632"/>
      <c r="F1893" s="525">
        <v>50810811</v>
      </c>
      <c r="G1893" s="528" t="s">
        <v>791</v>
      </c>
      <c r="H1893" s="641">
        <v>1000000</v>
      </c>
      <c r="I1893" s="641">
        <v>500000</v>
      </c>
      <c r="J1893" s="641"/>
      <c r="K1893" s="641"/>
      <c r="L1893" s="640"/>
    </row>
    <row r="1894" spans="2:12" ht="14.25" x14ac:dyDescent="0.2">
      <c r="B1894" s="525">
        <v>22020404</v>
      </c>
      <c r="C1894" s="525">
        <v>70660</v>
      </c>
      <c r="D1894" s="525"/>
      <c r="E1894" s="632">
        <v>2101</v>
      </c>
      <c r="F1894" s="525">
        <v>50810811</v>
      </c>
      <c r="G1894" s="528" t="s">
        <v>767</v>
      </c>
      <c r="H1894" s="641">
        <v>1000000</v>
      </c>
      <c r="I1894" s="641">
        <v>500000</v>
      </c>
      <c r="J1894" s="641"/>
      <c r="K1894" s="641">
        <v>5000000</v>
      </c>
      <c r="L1894" s="640"/>
    </row>
    <row r="1895" spans="2:12" ht="25.5" x14ac:dyDescent="0.2">
      <c r="B1895" s="525">
        <v>22020404</v>
      </c>
      <c r="C1895" s="525">
        <v>70660</v>
      </c>
      <c r="D1895" s="525"/>
      <c r="E1895" s="632">
        <v>2101</v>
      </c>
      <c r="F1895" s="525">
        <v>50810811</v>
      </c>
      <c r="G1895" s="528" t="s">
        <v>105</v>
      </c>
      <c r="H1895" s="641">
        <v>1000000</v>
      </c>
      <c r="I1895" s="641">
        <v>1000000</v>
      </c>
      <c r="J1895" s="641"/>
      <c r="K1895" s="641">
        <v>1000000</v>
      </c>
      <c r="L1895" s="640"/>
    </row>
    <row r="1896" spans="2:12" ht="14.25" x14ac:dyDescent="0.2">
      <c r="B1896" s="525">
        <v>22020405</v>
      </c>
      <c r="C1896" s="525"/>
      <c r="D1896" s="525"/>
      <c r="E1896" s="632">
        <v>2101</v>
      </c>
      <c r="F1896" s="525"/>
      <c r="G1896" s="528" t="s">
        <v>106</v>
      </c>
      <c r="H1896" s="641">
        <v>1000000</v>
      </c>
      <c r="I1896" s="641">
        <v>1000000</v>
      </c>
      <c r="J1896" s="641"/>
      <c r="K1896" s="641">
        <v>500000</v>
      </c>
      <c r="L1896" s="640"/>
    </row>
    <row r="1897" spans="2:12" ht="14.25" x14ac:dyDescent="0.2">
      <c r="B1897" s="525">
        <v>22020406</v>
      </c>
      <c r="C1897" s="525">
        <v>70640</v>
      </c>
      <c r="D1897" s="525"/>
      <c r="E1897" s="632">
        <v>2101</v>
      </c>
      <c r="F1897" s="525">
        <v>50810811</v>
      </c>
      <c r="G1897" s="644" t="s">
        <v>107</v>
      </c>
      <c r="H1897" s="645">
        <v>500000</v>
      </c>
      <c r="I1897" s="645">
        <v>500000</v>
      </c>
      <c r="J1897" s="645"/>
      <c r="K1897" s="645">
        <v>3000000</v>
      </c>
      <c r="L1897" s="640"/>
    </row>
    <row r="1898" spans="2:12" ht="14.25" x14ac:dyDescent="0.2">
      <c r="B1898" s="510">
        <v>220205</v>
      </c>
      <c r="C1898" s="510"/>
      <c r="D1898" s="510"/>
      <c r="E1898" s="632">
        <v>2101</v>
      </c>
      <c r="F1898" s="510">
        <v>50510811</v>
      </c>
      <c r="G1898" s="511" t="s">
        <v>113</v>
      </c>
      <c r="H1898" s="639">
        <f>SUM(H1899)</f>
        <v>4000000</v>
      </c>
      <c r="I1898" s="639">
        <f>SUM(I1899)</f>
        <v>500000</v>
      </c>
      <c r="J1898" s="639"/>
      <c r="K1898" s="639">
        <v>1500000</v>
      </c>
      <c r="L1898" s="642"/>
    </row>
    <row r="1899" spans="2:12" ht="14.25" x14ac:dyDescent="0.2">
      <c r="B1899" s="525">
        <v>22020502</v>
      </c>
      <c r="C1899" s="525">
        <v>70980</v>
      </c>
      <c r="D1899" s="525"/>
      <c r="E1899" s="632">
        <v>2101</v>
      </c>
      <c r="F1899" s="510">
        <v>50510811</v>
      </c>
      <c r="G1899" s="528" t="s">
        <v>854</v>
      </c>
      <c r="H1899" s="641">
        <v>4000000</v>
      </c>
      <c r="I1899" s="641">
        <v>500000</v>
      </c>
      <c r="J1899" s="641"/>
      <c r="K1899" s="641">
        <v>1500000</v>
      </c>
      <c r="L1899" s="640"/>
    </row>
    <row r="1900" spans="2:12" ht="14.25" x14ac:dyDescent="0.2">
      <c r="B1900" s="494"/>
      <c r="C1900" s="505">
        <v>70160</v>
      </c>
      <c r="D1900" s="494"/>
      <c r="E1900" s="632">
        <v>2101</v>
      </c>
      <c r="F1900" s="510">
        <v>50510811</v>
      </c>
      <c r="G1900" s="646" t="s">
        <v>769</v>
      </c>
      <c r="H1900" s="639">
        <f>SUM(H1901:H1902)</f>
        <v>1500000</v>
      </c>
      <c r="I1900" s="639">
        <f>SUM(I1901:I1902)</f>
        <v>1000000</v>
      </c>
      <c r="J1900" s="639"/>
      <c r="K1900" s="639"/>
      <c r="L1900" s="640"/>
    </row>
    <row r="1901" spans="2:12" ht="14.25" x14ac:dyDescent="0.2">
      <c r="B1901" s="494"/>
      <c r="C1901" s="505"/>
      <c r="D1901" s="494"/>
      <c r="E1901" s="632"/>
      <c r="F1901" s="510"/>
      <c r="G1901" s="528" t="s">
        <v>117</v>
      </c>
      <c r="H1901" s="641">
        <v>1000000</v>
      </c>
      <c r="I1901" s="639">
        <v>500000</v>
      </c>
      <c r="J1901" s="639"/>
      <c r="K1901" s="639"/>
      <c r="L1901" s="640"/>
    </row>
    <row r="1902" spans="2:12" ht="14.25" x14ac:dyDescent="0.2">
      <c r="B1902" s="525">
        <v>220220605</v>
      </c>
      <c r="C1902" s="525">
        <v>70980</v>
      </c>
      <c r="D1902" s="525"/>
      <c r="E1902" s="632">
        <v>2101</v>
      </c>
      <c r="F1902" s="510">
        <v>50510811</v>
      </c>
      <c r="G1902" s="528" t="s">
        <v>770</v>
      </c>
      <c r="H1902" s="641">
        <v>500000</v>
      </c>
      <c r="I1902" s="641">
        <v>500000</v>
      </c>
      <c r="J1902" s="641"/>
      <c r="K1902" s="641"/>
      <c r="L1902" s="640"/>
    </row>
    <row r="1903" spans="2:12" ht="14.25" x14ac:dyDescent="0.2">
      <c r="B1903" s="510">
        <v>220208</v>
      </c>
      <c r="C1903" s="510"/>
      <c r="D1903" s="510"/>
      <c r="E1903" s="632">
        <v>2101</v>
      </c>
      <c r="F1903" s="510">
        <v>50510811</v>
      </c>
      <c r="G1903" s="511" t="s">
        <v>129</v>
      </c>
      <c r="H1903" s="639">
        <f>SUM(H1904:H1907)</f>
        <v>3500000</v>
      </c>
      <c r="I1903" s="639">
        <f>SUM(I1904:I1907)</f>
        <v>1406776.91</v>
      </c>
      <c r="J1903" s="639"/>
      <c r="K1903" s="639">
        <v>3500000</v>
      </c>
      <c r="L1903" s="640"/>
    </row>
    <row r="1904" spans="2:12" ht="14.25" x14ac:dyDescent="0.2">
      <c r="B1904" s="525">
        <v>22020801</v>
      </c>
      <c r="C1904" s="525">
        <v>70343</v>
      </c>
      <c r="D1904" s="525"/>
      <c r="E1904" s="632">
        <v>2101</v>
      </c>
      <c r="F1904" s="510">
        <v>50510811</v>
      </c>
      <c r="G1904" s="528" t="s">
        <v>130</v>
      </c>
      <c r="H1904" s="641">
        <v>1500000</v>
      </c>
      <c r="I1904" s="641">
        <v>500000</v>
      </c>
      <c r="J1904" s="641"/>
      <c r="K1904" s="641">
        <v>1000000</v>
      </c>
      <c r="L1904" s="640"/>
    </row>
    <row r="1905" spans="2:12" ht="14.25" x14ac:dyDescent="0.2">
      <c r="B1905" s="525">
        <v>22020803</v>
      </c>
      <c r="C1905" s="525"/>
      <c r="D1905" s="525"/>
      <c r="E1905" s="632">
        <v>2101</v>
      </c>
      <c r="F1905" s="510">
        <v>50510811</v>
      </c>
      <c r="G1905" s="528" t="s">
        <v>132</v>
      </c>
      <c r="H1905" s="641">
        <v>2000000</v>
      </c>
      <c r="I1905" s="641">
        <f>500000+406776.91</f>
        <v>906776.90999999992</v>
      </c>
      <c r="J1905" s="641"/>
      <c r="K1905" s="641">
        <v>500000</v>
      </c>
      <c r="L1905" s="640"/>
    </row>
    <row r="1906" spans="2:12" ht="14.25" x14ac:dyDescent="0.2">
      <c r="B1906" s="525"/>
      <c r="C1906" s="525">
        <v>70343</v>
      </c>
      <c r="D1906" s="525"/>
      <c r="E1906" s="632">
        <v>2101</v>
      </c>
      <c r="F1906" s="510">
        <v>50510811</v>
      </c>
      <c r="G1906" s="528" t="s">
        <v>555</v>
      </c>
      <c r="H1906" s="641"/>
      <c r="I1906" s="641"/>
      <c r="J1906" s="641"/>
      <c r="K1906" s="641">
        <v>1000000</v>
      </c>
      <c r="L1906" s="640"/>
    </row>
    <row r="1907" spans="2:12" ht="14.25" x14ac:dyDescent="0.2">
      <c r="B1907" s="525"/>
      <c r="C1907" s="525"/>
      <c r="D1907" s="525"/>
      <c r="E1907" s="632">
        <v>2101</v>
      </c>
      <c r="F1907" s="510">
        <v>50510811</v>
      </c>
      <c r="G1907" s="528" t="s">
        <v>145</v>
      </c>
      <c r="H1907" s="641"/>
      <c r="I1907" s="641"/>
      <c r="J1907" s="641"/>
      <c r="K1907" s="641">
        <v>1000000</v>
      </c>
      <c r="L1907" s="643"/>
    </row>
    <row r="1908" spans="2:12" ht="14.25" x14ac:dyDescent="0.2">
      <c r="B1908" s="505">
        <v>222020904</v>
      </c>
      <c r="C1908" s="505">
        <v>70160</v>
      </c>
      <c r="D1908" s="505"/>
      <c r="E1908" s="632">
        <v>2101</v>
      </c>
      <c r="F1908" s="510">
        <v>50510811</v>
      </c>
      <c r="G1908" s="533" t="s">
        <v>771</v>
      </c>
      <c r="H1908" s="639">
        <f>SUM(H1909:H1914)</f>
        <v>5800000</v>
      </c>
      <c r="I1908" s="639">
        <f>SUM(I1909:I1914)</f>
        <v>650000</v>
      </c>
      <c r="J1908" s="639"/>
      <c r="K1908" s="639">
        <v>3000000</v>
      </c>
      <c r="L1908" s="640"/>
    </row>
    <row r="1909" spans="2:12" ht="14.25" x14ac:dyDescent="0.2">
      <c r="B1909" s="505">
        <v>22021010</v>
      </c>
      <c r="C1909" s="505"/>
      <c r="D1909" s="505"/>
      <c r="E1909" s="632">
        <v>2101</v>
      </c>
      <c r="F1909" s="510">
        <v>50510811</v>
      </c>
      <c r="G1909" s="534" t="s">
        <v>138</v>
      </c>
      <c r="H1909" s="641">
        <v>500000</v>
      </c>
      <c r="I1909" s="641">
        <v>100000</v>
      </c>
      <c r="J1909" s="641"/>
      <c r="K1909" s="641">
        <v>3000000</v>
      </c>
      <c r="L1909" s="640"/>
    </row>
    <row r="1910" spans="2:12" ht="14.25" x14ac:dyDescent="0.2">
      <c r="B1910" s="632">
        <v>22021003</v>
      </c>
      <c r="C1910" s="632"/>
      <c r="D1910" s="505"/>
      <c r="E1910" s="505">
        <v>2101</v>
      </c>
      <c r="F1910" s="633">
        <v>50510811</v>
      </c>
      <c r="G1910" s="534" t="s">
        <v>516</v>
      </c>
      <c r="H1910" s="636">
        <v>500000</v>
      </c>
      <c r="I1910" s="634">
        <v>200000</v>
      </c>
      <c r="J1910" s="634"/>
      <c r="K1910" s="634"/>
      <c r="L1910" s="504"/>
    </row>
    <row r="1911" spans="2:12" ht="14.25" x14ac:dyDescent="0.2">
      <c r="B1911" s="632">
        <v>22021007</v>
      </c>
      <c r="C1911" s="632"/>
      <c r="D1911" s="505"/>
      <c r="E1911" s="505">
        <v>2101</v>
      </c>
      <c r="F1911" s="633">
        <v>50510811</v>
      </c>
      <c r="G1911" s="534" t="s">
        <v>143</v>
      </c>
      <c r="H1911" s="636">
        <v>800000</v>
      </c>
      <c r="I1911" s="634">
        <v>100000</v>
      </c>
      <c r="J1911" s="634"/>
      <c r="K1911" s="634"/>
      <c r="L1911" s="504"/>
    </row>
    <row r="1912" spans="2:12" ht="14.25" x14ac:dyDescent="0.2">
      <c r="B1912" s="632">
        <v>22021009</v>
      </c>
      <c r="C1912" s="632"/>
      <c r="D1912" s="505"/>
      <c r="E1912" s="505">
        <v>2101</v>
      </c>
      <c r="F1912" s="633">
        <v>50510811</v>
      </c>
      <c r="G1912" s="534" t="s">
        <v>145</v>
      </c>
      <c r="H1912" s="636">
        <v>1000000</v>
      </c>
      <c r="I1912" s="634">
        <v>50000</v>
      </c>
      <c r="J1912" s="634"/>
      <c r="K1912" s="634"/>
      <c r="L1912" s="504"/>
    </row>
    <row r="1913" spans="2:12" ht="14.25" x14ac:dyDescent="0.2">
      <c r="B1913" s="632">
        <v>22021039</v>
      </c>
      <c r="C1913" s="632"/>
      <c r="D1913" s="505"/>
      <c r="E1913" s="505"/>
      <c r="F1913" s="633"/>
      <c r="G1913" s="534" t="s">
        <v>905</v>
      </c>
      <c r="H1913" s="636">
        <v>2000000</v>
      </c>
      <c r="I1913" s="634">
        <v>100000</v>
      </c>
      <c r="J1913" s="634"/>
      <c r="K1913" s="634"/>
      <c r="L1913" s="504"/>
    </row>
    <row r="1914" spans="2:12" ht="14.25" x14ac:dyDescent="0.2">
      <c r="B1914" s="632">
        <v>22021043</v>
      </c>
      <c r="C1914" s="632"/>
      <c r="D1914" s="505"/>
      <c r="E1914" s="505"/>
      <c r="F1914" s="633"/>
      <c r="G1914" s="534" t="s">
        <v>917</v>
      </c>
      <c r="H1914" s="636">
        <v>1000000</v>
      </c>
      <c r="I1914" s="634">
        <v>100000</v>
      </c>
      <c r="J1914" s="634"/>
      <c r="K1914" s="634"/>
      <c r="L1914" s="504"/>
    </row>
    <row r="1915" spans="2:12" ht="14.25" x14ac:dyDescent="0.2">
      <c r="B1915" s="632"/>
      <c r="C1915" s="632"/>
      <c r="D1915" s="505"/>
      <c r="E1915" s="505"/>
      <c r="F1915" s="633"/>
      <c r="G1915" s="534"/>
      <c r="H1915" s="636"/>
      <c r="I1915" s="634"/>
      <c r="J1915" s="634"/>
      <c r="K1915" s="634"/>
      <c r="L1915" s="504"/>
    </row>
    <row r="1916" spans="2:12" ht="14.25" x14ac:dyDescent="0.2">
      <c r="B1916" s="632"/>
      <c r="C1916" s="632"/>
      <c r="D1916" s="505"/>
      <c r="E1916" s="505"/>
      <c r="F1916" s="633"/>
      <c r="G1916" s="534"/>
      <c r="H1916" s="634"/>
      <c r="I1916" s="634"/>
      <c r="J1916" s="634"/>
      <c r="K1916" s="634"/>
      <c r="L1916" s="504"/>
    </row>
    <row r="1917" spans="2:12" ht="14.25" x14ac:dyDescent="0.2">
      <c r="B1917" s="505">
        <v>23</v>
      </c>
      <c r="C1917" s="632">
        <v>70434</v>
      </c>
      <c r="D1917" s="505" t="s">
        <v>756</v>
      </c>
      <c r="E1917" s="505">
        <v>2101</v>
      </c>
      <c r="F1917" s="505">
        <v>50610800</v>
      </c>
      <c r="G1917" s="533" t="s">
        <v>154</v>
      </c>
      <c r="H1917" s="637"/>
      <c r="I1917" s="637"/>
      <c r="J1917" s="637"/>
      <c r="K1917" s="637">
        <v>70000000</v>
      </c>
      <c r="L1917" s="504"/>
    </row>
    <row r="1918" spans="2:12" ht="14.25" x14ac:dyDescent="0.2">
      <c r="B1918" s="505">
        <v>2301</v>
      </c>
      <c r="C1918" s="632">
        <v>70434</v>
      </c>
      <c r="D1918" s="505" t="s">
        <v>756</v>
      </c>
      <c r="E1918" s="505">
        <v>2101</v>
      </c>
      <c r="F1918" s="505">
        <v>50610800</v>
      </c>
      <c r="G1918" s="533" t="s">
        <v>155</v>
      </c>
      <c r="H1918" s="637"/>
      <c r="I1918" s="637"/>
      <c r="J1918" s="637"/>
      <c r="K1918" s="628"/>
      <c r="L1918" s="504"/>
    </row>
    <row r="1919" spans="2:12" ht="14.25" x14ac:dyDescent="0.2">
      <c r="B1919" s="505">
        <v>230101</v>
      </c>
      <c r="C1919" s="632">
        <v>70434</v>
      </c>
      <c r="D1919" s="505" t="s">
        <v>756</v>
      </c>
      <c r="E1919" s="505">
        <v>2101</v>
      </c>
      <c r="F1919" s="505">
        <v>50610800</v>
      </c>
      <c r="G1919" s="533" t="s">
        <v>156</v>
      </c>
      <c r="H1919" s="637"/>
      <c r="I1919" s="637"/>
      <c r="J1919" s="637"/>
      <c r="K1919" s="637">
        <v>38000000</v>
      </c>
      <c r="L1919" s="504"/>
    </row>
    <row r="1920" spans="2:12" ht="25.5" x14ac:dyDescent="0.2">
      <c r="B1920" s="632">
        <v>23010112</v>
      </c>
      <c r="C1920" s="632">
        <v>70451</v>
      </c>
      <c r="D1920" s="505" t="s">
        <v>756</v>
      </c>
      <c r="E1920" s="505">
        <v>2101</v>
      </c>
      <c r="F1920" s="632">
        <v>50610811</v>
      </c>
      <c r="G1920" s="534" t="s">
        <v>161</v>
      </c>
      <c r="H1920" s="634"/>
      <c r="I1920" s="634"/>
      <c r="J1920" s="634"/>
      <c r="K1920" s="634">
        <v>2000000</v>
      </c>
      <c r="L1920" s="504"/>
    </row>
    <row r="1921" spans="2:12" ht="14.25" x14ac:dyDescent="0.2">
      <c r="B1921" s="632">
        <v>23010113</v>
      </c>
      <c r="C1921" s="632">
        <v>70940</v>
      </c>
      <c r="D1921" s="505" t="s">
        <v>756</v>
      </c>
      <c r="E1921" s="505">
        <v>2101</v>
      </c>
      <c r="F1921" s="632">
        <v>50610811</v>
      </c>
      <c r="G1921" s="534" t="s">
        <v>162</v>
      </c>
      <c r="H1921" s="634"/>
      <c r="I1921" s="634"/>
      <c r="J1921" s="634"/>
      <c r="K1921" s="634">
        <v>3000000</v>
      </c>
      <c r="L1921" s="504"/>
    </row>
    <row r="1922" spans="2:12" ht="14.25" x14ac:dyDescent="0.2">
      <c r="B1922" s="632">
        <v>23010114</v>
      </c>
      <c r="C1922" s="632"/>
      <c r="D1922" s="505" t="s">
        <v>756</v>
      </c>
      <c r="E1922" s="505">
        <v>2101</v>
      </c>
      <c r="F1922" s="633">
        <v>50610811</v>
      </c>
      <c r="G1922" s="534" t="s">
        <v>163</v>
      </c>
      <c r="H1922" s="634"/>
      <c r="I1922" s="634"/>
      <c r="J1922" s="634"/>
      <c r="K1922" s="634">
        <v>500000</v>
      </c>
      <c r="L1922" s="504"/>
    </row>
    <row r="1923" spans="2:12" ht="14.25" x14ac:dyDescent="0.2">
      <c r="B1923" s="632">
        <v>23010115</v>
      </c>
      <c r="C1923" s="632"/>
      <c r="D1923" s="505" t="s">
        <v>756</v>
      </c>
      <c r="E1923" s="505">
        <v>2101</v>
      </c>
      <c r="F1923" s="633">
        <v>50610811</v>
      </c>
      <c r="G1923" s="534" t="s">
        <v>164</v>
      </c>
      <c r="H1923" s="634"/>
      <c r="I1923" s="634"/>
      <c r="J1923" s="634"/>
      <c r="K1923" s="634">
        <v>500000</v>
      </c>
      <c r="L1923" s="504"/>
    </row>
    <row r="1924" spans="2:12" ht="25.5" x14ac:dyDescent="0.2">
      <c r="B1924" s="632">
        <v>23010120</v>
      </c>
      <c r="C1924" s="632"/>
      <c r="D1924" s="505" t="s">
        <v>756</v>
      </c>
      <c r="E1924" s="505">
        <v>2101</v>
      </c>
      <c r="F1924" s="633">
        <v>50610811</v>
      </c>
      <c r="G1924" s="534" t="s">
        <v>169</v>
      </c>
      <c r="H1924" s="634"/>
      <c r="I1924" s="634"/>
      <c r="J1924" s="634"/>
      <c r="K1924" s="634">
        <v>2000000</v>
      </c>
      <c r="L1924" s="504"/>
    </row>
    <row r="1925" spans="2:12" ht="25.5" x14ac:dyDescent="0.2">
      <c r="B1925" s="632">
        <v>23010122</v>
      </c>
      <c r="C1925" s="632">
        <v>70760</v>
      </c>
      <c r="D1925" s="505" t="s">
        <v>756</v>
      </c>
      <c r="E1925" s="505">
        <v>2101</v>
      </c>
      <c r="F1925" s="633">
        <v>50610811</v>
      </c>
      <c r="G1925" s="534" t="s">
        <v>170</v>
      </c>
      <c r="H1925" s="634"/>
      <c r="I1925" s="634"/>
      <c r="J1925" s="634"/>
      <c r="K1925" s="634"/>
      <c r="L1925" s="504"/>
    </row>
    <row r="1926" spans="2:12" ht="14.25" x14ac:dyDescent="0.2">
      <c r="B1926" s="632">
        <v>23010123</v>
      </c>
      <c r="C1926" s="632"/>
      <c r="D1926" s="505" t="s">
        <v>756</v>
      </c>
      <c r="E1926" s="505">
        <v>2101</v>
      </c>
      <c r="F1926" s="633">
        <v>50610811</v>
      </c>
      <c r="G1926" s="534" t="s">
        <v>171</v>
      </c>
      <c r="H1926" s="635"/>
      <c r="I1926" s="635"/>
      <c r="J1926" s="635"/>
      <c r="K1926" s="635"/>
      <c r="L1926" s="504"/>
    </row>
    <row r="1927" spans="2:12" ht="25.5" x14ac:dyDescent="0.2">
      <c r="B1927" s="632">
        <v>23010124</v>
      </c>
      <c r="C1927" s="632">
        <v>70940</v>
      </c>
      <c r="D1927" s="505" t="s">
        <v>756</v>
      </c>
      <c r="E1927" s="505">
        <v>2101</v>
      </c>
      <c r="F1927" s="633">
        <v>50610811</v>
      </c>
      <c r="G1927" s="534" t="s">
        <v>172</v>
      </c>
      <c r="H1927" s="634"/>
      <c r="I1927" s="634"/>
      <c r="J1927" s="634"/>
      <c r="K1927" s="634">
        <v>10000000</v>
      </c>
      <c r="L1927" s="504"/>
    </row>
    <row r="1928" spans="2:12" ht="25.5" x14ac:dyDescent="0.2">
      <c r="B1928" s="632">
        <v>23010125</v>
      </c>
      <c r="C1928" s="632">
        <v>70940</v>
      </c>
      <c r="D1928" s="505" t="s">
        <v>756</v>
      </c>
      <c r="E1928" s="505">
        <v>2101</v>
      </c>
      <c r="F1928" s="633">
        <v>50610811</v>
      </c>
      <c r="G1928" s="534" t="s">
        <v>173</v>
      </c>
      <c r="H1928" s="634"/>
      <c r="I1928" s="634"/>
      <c r="J1928" s="634"/>
      <c r="K1928" s="634">
        <v>20000000</v>
      </c>
      <c r="L1928" s="504"/>
    </row>
    <row r="1929" spans="2:12" ht="14.25" x14ac:dyDescent="0.2">
      <c r="B1929" s="505">
        <v>2303</v>
      </c>
      <c r="C1929" s="505"/>
      <c r="D1929" s="505" t="s">
        <v>756</v>
      </c>
      <c r="E1929" s="505">
        <v>2101</v>
      </c>
      <c r="F1929" s="505">
        <v>50610800</v>
      </c>
      <c r="G1929" s="533" t="s">
        <v>195</v>
      </c>
      <c r="H1929" s="637"/>
      <c r="I1929" s="637"/>
      <c r="J1929" s="637"/>
      <c r="K1929" s="637">
        <v>30000000</v>
      </c>
      <c r="L1929" s="504"/>
    </row>
    <row r="1930" spans="2:12" ht="14.25" x14ac:dyDescent="0.2">
      <c r="B1930" s="632">
        <v>23030102</v>
      </c>
      <c r="C1930" s="632">
        <v>70630</v>
      </c>
      <c r="D1930" s="505" t="s">
        <v>756</v>
      </c>
      <c r="E1930" s="505">
        <v>2101</v>
      </c>
      <c r="F1930" s="632">
        <v>50610811</v>
      </c>
      <c r="G1930" s="638" t="s">
        <v>198</v>
      </c>
      <c r="H1930" s="634"/>
      <c r="I1930" s="634"/>
      <c r="J1930" s="634"/>
      <c r="K1930" s="634">
        <v>2000000</v>
      </c>
      <c r="L1930" s="504"/>
    </row>
    <row r="1931" spans="2:12" ht="14.25" x14ac:dyDescent="0.2">
      <c r="B1931" s="632">
        <v>23030103</v>
      </c>
      <c r="C1931" s="632"/>
      <c r="D1931" s="505" t="s">
        <v>756</v>
      </c>
      <c r="E1931" s="505">
        <v>2101</v>
      </c>
      <c r="F1931" s="633">
        <v>50610811</v>
      </c>
      <c r="G1931" s="638" t="s">
        <v>199</v>
      </c>
      <c r="H1931" s="634"/>
      <c r="I1931" s="634"/>
      <c r="J1931" s="634"/>
      <c r="K1931" s="634">
        <v>9000000</v>
      </c>
      <c r="L1931" s="504"/>
    </row>
    <row r="1932" spans="2:12" ht="14.25" x14ac:dyDescent="0.2">
      <c r="B1932" s="632">
        <v>23030113</v>
      </c>
      <c r="C1932" s="632">
        <v>70660</v>
      </c>
      <c r="D1932" s="505" t="s">
        <v>756</v>
      </c>
      <c r="E1932" s="505">
        <v>2101</v>
      </c>
      <c r="F1932" s="632">
        <v>50610811</v>
      </c>
      <c r="G1932" s="638" t="s">
        <v>205</v>
      </c>
      <c r="H1932" s="634"/>
      <c r="I1932" s="634"/>
      <c r="J1932" s="634"/>
      <c r="K1932" s="634">
        <v>10000000</v>
      </c>
      <c r="L1932" s="504"/>
    </row>
    <row r="1933" spans="2:12" ht="25.5" x14ac:dyDescent="0.2">
      <c r="B1933" s="632">
        <v>23030118</v>
      </c>
      <c r="C1933" s="632">
        <v>70980</v>
      </c>
      <c r="D1933" s="505" t="s">
        <v>756</v>
      </c>
      <c r="E1933" s="505">
        <v>2101</v>
      </c>
      <c r="F1933" s="632">
        <v>50610811</v>
      </c>
      <c r="G1933" s="638" t="s">
        <v>207</v>
      </c>
      <c r="H1933" s="635"/>
      <c r="I1933" s="635"/>
      <c r="J1933" s="635"/>
      <c r="K1933" s="635"/>
      <c r="L1933" s="504"/>
    </row>
    <row r="1934" spans="2:12" ht="25.5" x14ac:dyDescent="0.2">
      <c r="B1934" s="632">
        <v>23030121</v>
      </c>
      <c r="C1934" s="632">
        <v>70660</v>
      </c>
      <c r="D1934" s="505" t="s">
        <v>756</v>
      </c>
      <c r="E1934" s="505">
        <v>2101</v>
      </c>
      <c r="F1934" s="632">
        <v>50610811</v>
      </c>
      <c r="G1934" s="638" t="s">
        <v>208</v>
      </c>
      <c r="H1934" s="634"/>
      <c r="I1934" s="634"/>
      <c r="J1934" s="634"/>
      <c r="K1934" s="634">
        <v>2000000</v>
      </c>
      <c r="L1934" s="504"/>
    </row>
    <row r="1935" spans="2:12" ht="25.5" x14ac:dyDescent="0.2">
      <c r="B1935" s="632">
        <v>23030123</v>
      </c>
      <c r="C1935" s="632">
        <v>70810</v>
      </c>
      <c r="D1935" s="505" t="s">
        <v>756</v>
      </c>
      <c r="E1935" s="505">
        <v>2101</v>
      </c>
      <c r="F1935" s="632">
        <v>50610811</v>
      </c>
      <c r="G1935" s="638" t="s">
        <v>209</v>
      </c>
      <c r="H1935" s="634"/>
      <c r="I1935" s="634"/>
      <c r="J1935" s="634"/>
      <c r="K1935" s="634">
        <v>5000000</v>
      </c>
      <c r="L1935" s="504"/>
    </row>
    <row r="1936" spans="2:12" ht="25.5" x14ac:dyDescent="0.2">
      <c r="B1936" s="632">
        <v>23030127</v>
      </c>
      <c r="C1936" s="632">
        <v>70880</v>
      </c>
      <c r="D1936" s="505" t="s">
        <v>756</v>
      </c>
      <c r="E1936" s="505">
        <v>2101</v>
      </c>
      <c r="F1936" s="632">
        <v>50610811</v>
      </c>
      <c r="G1936" s="638" t="s">
        <v>211</v>
      </c>
      <c r="H1936" s="634"/>
      <c r="I1936" s="634"/>
      <c r="J1936" s="634"/>
      <c r="K1936" s="634">
        <v>2000000</v>
      </c>
      <c r="L1936" s="504"/>
    </row>
    <row r="1937" spans="2:12" ht="14.25" x14ac:dyDescent="0.2">
      <c r="B1937" s="505">
        <v>2305</v>
      </c>
      <c r="C1937" s="505"/>
      <c r="D1937" s="505" t="s">
        <v>756</v>
      </c>
      <c r="E1937" s="505">
        <v>2101</v>
      </c>
      <c r="F1937" s="505">
        <v>50610800</v>
      </c>
      <c r="G1937" s="533" t="s">
        <v>215</v>
      </c>
      <c r="H1937" s="628"/>
      <c r="I1937" s="628"/>
      <c r="J1937" s="628"/>
      <c r="K1937" s="628"/>
      <c r="L1937" s="504"/>
    </row>
    <row r="1938" spans="2:12" ht="14.25" x14ac:dyDescent="0.2">
      <c r="B1938" s="505">
        <v>230501</v>
      </c>
      <c r="C1938" s="505"/>
      <c r="D1938" s="505" t="s">
        <v>756</v>
      </c>
      <c r="E1938" s="505">
        <v>2101</v>
      </c>
      <c r="F1938" s="505">
        <v>50610800</v>
      </c>
      <c r="G1938" s="533" t="s">
        <v>216</v>
      </c>
      <c r="H1938" s="637"/>
      <c r="I1938" s="637"/>
      <c r="J1938" s="637"/>
      <c r="K1938" s="637">
        <v>2000000</v>
      </c>
      <c r="L1938" s="504"/>
    </row>
    <row r="1939" spans="2:12" ht="14.25" x14ac:dyDescent="0.2">
      <c r="B1939" s="632">
        <v>23050102</v>
      </c>
      <c r="C1939" s="632"/>
      <c r="D1939" s="505" t="s">
        <v>756</v>
      </c>
      <c r="E1939" s="505">
        <v>2101</v>
      </c>
      <c r="F1939" s="633">
        <v>50610811</v>
      </c>
      <c r="G1939" s="534" t="s">
        <v>218</v>
      </c>
      <c r="H1939" s="634"/>
      <c r="I1939" s="634"/>
      <c r="J1939" s="634"/>
      <c r="K1939" s="634">
        <v>2000000</v>
      </c>
      <c r="L1939" s="504"/>
    </row>
    <row r="1940" spans="2:12" ht="14.25" x14ac:dyDescent="0.2">
      <c r="B1940" s="455"/>
      <c r="C1940" s="455"/>
      <c r="D1940" s="455"/>
      <c r="E1940" s="455"/>
      <c r="F1940" s="455"/>
      <c r="G1940" s="453" t="s">
        <v>506</v>
      </c>
      <c r="H1940" s="453"/>
      <c r="I1940" s="453"/>
      <c r="J1940" s="453"/>
      <c r="K1940" s="453"/>
      <c r="L1940" s="504"/>
    </row>
    <row r="1941" spans="2:12" ht="14.25" x14ac:dyDescent="0.2">
      <c r="B1941" s="455"/>
      <c r="C1941" s="455"/>
      <c r="D1941" s="455"/>
      <c r="E1941" s="455"/>
      <c r="F1941" s="455"/>
      <c r="G1941" s="456"/>
      <c r="H1941" s="543"/>
      <c r="I1941" s="543"/>
      <c r="J1941" s="780"/>
      <c r="K1941" s="543"/>
      <c r="L1941" s="504"/>
    </row>
    <row r="1942" spans="2:12" ht="14.25" x14ac:dyDescent="0.2">
      <c r="B1942" s="455"/>
      <c r="C1942" s="455"/>
      <c r="D1942" s="455"/>
      <c r="E1942" s="455"/>
      <c r="F1942" s="455"/>
      <c r="G1942" s="456" t="s">
        <v>3</v>
      </c>
      <c r="H1942" s="647">
        <f>SUM(H1872)</f>
        <v>252361879</v>
      </c>
      <c r="I1942" s="647">
        <v>252361879</v>
      </c>
      <c r="J1942" s="647"/>
      <c r="K1942" s="647">
        <v>142503434</v>
      </c>
      <c r="L1942" s="504"/>
    </row>
    <row r="1943" spans="2:12" ht="14.25" x14ac:dyDescent="0.2">
      <c r="B1943" s="455"/>
      <c r="C1943" s="455"/>
      <c r="D1943" s="455"/>
      <c r="E1943" s="455"/>
      <c r="F1943" s="455"/>
      <c r="G1943" s="456" t="s">
        <v>472</v>
      </c>
      <c r="H1943" s="648">
        <f>H1875</f>
        <v>38000000</v>
      </c>
      <c r="I1943" s="648">
        <v>9656776.9100000001</v>
      </c>
      <c r="J1943" s="648"/>
      <c r="K1943" s="648" t="s">
        <v>758</v>
      </c>
      <c r="L1943" s="504"/>
    </row>
    <row r="1944" spans="2:12" ht="14.25" x14ac:dyDescent="0.2">
      <c r="B1944" s="455"/>
      <c r="C1944" s="455"/>
      <c r="D1944" s="455"/>
      <c r="E1944" s="455"/>
      <c r="F1944" s="455"/>
      <c r="G1944" s="456" t="s">
        <v>154</v>
      </c>
      <c r="H1944" s="647">
        <f>H1917</f>
        <v>0</v>
      </c>
      <c r="I1944" s="647">
        <f>I1917</f>
        <v>0</v>
      </c>
      <c r="J1944" s="647"/>
      <c r="K1944" s="647">
        <f>K1917</f>
        <v>70000000</v>
      </c>
      <c r="L1944" s="504"/>
    </row>
    <row r="1945" spans="2:12" ht="14.25" x14ac:dyDescent="0.2">
      <c r="B1945" s="455"/>
      <c r="C1945" s="455"/>
      <c r="D1945" s="455"/>
      <c r="E1945" s="455"/>
      <c r="F1945" s="455"/>
      <c r="G1945" s="456" t="s">
        <v>2</v>
      </c>
      <c r="H1945" s="647">
        <f>SUM(H1942:H1944)</f>
        <v>290361879</v>
      </c>
      <c r="I1945" s="647">
        <f>SUM(I1942:I1944)</f>
        <v>262018655.91</v>
      </c>
      <c r="J1945" s="647"/>
      <c r="K1945" s="543" t="s">
        <v>759</v>
      </c>
      <c r="L1945" s="504"/>
    </row>
    <row r="1946" spans="2:12" x14ac:dyDescent="0.25">
      <c r="B1946" s="18"/>
      <c r="C1946" s="20"/>
      <c r="D1946" s="18"/>
      <c r="E1946" s="18"/>
      <c r="F1946" s="18"/>
      <c r="G1946" s="20"/>
      <c r="H1946" s="37"/>
      <c r="I1946" s="18"/>
      <c r="J1946" s="18"/>
    </row>
    <row r="1947" spans="2:12" x14ac:dyDescent="0.25">
      <c r="B1947" s="18"/>
      <c r="C1947" s="20"/>
      <c r="D1947" s="18"/>
      <c r="E1947" s="18"/>
      <c r="F1947" s="18"/>
      <c r="G1947" s="20"/>
      <c r="H1947" s="37"/>
      <c r="I1947" s="18"/>
      <c r="J1947" s="18"/>
    </row>
    <row r="1948" spans="2:12" ht="26.25" x14ac:dyDescent="0.4">
      <c r="B1948" s="908" t="s">
        <v>0</v>
      </c>
      <c r="C1948" s="908"/>
      <c r="D1948" s="908"/>
      <c r="E1948" s="908"/>
      <c r="F1948" s="908"/>
      <c r="G1948" s="908"/>
      <c r="H1948" s="908"/>
      <c r="I1948" s="908"/>
      <c r="J1948" s="908"/>
      <c r="K1948" s="908"/>
      <c r="L1948" s="908"/>
    </row>
    <row r="1949" spans="2:12" ht="23.25" x14ac:dyDescent="0.35">
      <c r="B1949" s="909" t="s">
        <v>464</v>
      </c>
      <c r="C1949" s="909"/>
      <c r="D1949" s="909"/>
      <c r="E1949" s="909"/>
      <c r="F1949" s="909"/>
      <c r="G1949" s="909"/>
      <c r="H1949" s="909"/>
      <c r="I1949" s="909"/>
      <c r="J1949" s="909"/>
      <c r="K1949" s="909"/>
      <c r="L1949" s="909"/>
    </row>
    <row r="1950" spans="2:12" ht="51" x14ac:dyDescent="0.2">
      <c r="B1950" s="279" t="s">
        <v>470</v>
      </c>
      <c r="C1950" s="279" t="s">
        <v>466</v>
      </c>
      <c r="D1950" s="279" t="s">
        <v>500</v>
      </c>
      <c r="E1950" s="279" t="s">
        <v>501</v>
      </c>
      <c r="F1950" s="279" t="s">
        <v>467</v>
      </c>
      <c r="G1950" s="280" t="s">
        <v>455</v>
      </c>
      <c r="H1950" s="279" t="s">
        <v>559</v>
      </c>
      <c r="I1950" s="783" t="s">
        <v>1107</v>
      </c>
      <c r="J1950" s="279"/>
      <c r="K1950" s="279" t="s">
        <v>777</v>
      </c>
      <c r="L1950" s="458" t="s">
        <v>989</v>
      </c>
    </row>
    <row r="1951" spans="2:12" ht="14.25" x14ac:dyDescent="0.2">
      <c r="B1951" s="321"/>
      <c r="C1951" s="321"/>
      <c r="D1951" s="321"/>
      <c r="E1951" s="321"/>
      <c r="F1951" s="321"/>
      <c r="G1951" s="321"/>
      <c r="H1951" s="321"/>
      <c r="I1951" s="321"/>
      <c r="J1951" s="321"/>
      <c r="K1951" s="675"/>
      <c r="L1951" s="675"/>
    </row>
    <row r="1952" spans="2:12" ht="14.25" x14ac:dyDescent="0.2">
      <c r="B1952" s="676">
        <v>2</v>
      </c>
      <c r="C1952" s="321"/>
      <c r="D1952" s="321"/>
      <c r="E1952" s="321"/>
      <c r="F1952" s="321"/>
      <c r="G1952" s="321" t="s">
        <v>59</v>
      </c>
      <c r="H1952" s="519">
        <f>H1960</f>
        <v>694000000</v>
      </c>
      <c r="I1952" s="827">
        <f>I1960</f>
        <v>169057978.27999997</v>
      </c>
      <c r="J1952" s="519"/>
      <c r="K1952" s="519">
        <f>K1953+K1960</f>
        <v>0</v>
      </c>
      <c r="L1952" s="519"/>
    </row>
    <row r="1953" spans="2:12" ht="14.25" x14ac:dyDescent="0.2">
      <c r="B1953" s="649">
        <v>21</v>
      </c>
      <c r="C1953" s="650"/>
      <c r="D1953" s="650"/>
      <c r="E1953" s="650"/>
      <c r="F1953" s="651">
        <v>50620512</v>
      </c>
      <c r="G1953" s="650" t="s">
        <v>3</v>
      </c>
      <c r="H1953" s="652">
        <f>SUM(H1954,H1956,H1957)</f>
        <v>0</v>
      </c>
      <c r="I1953" s="652">
        <f>SUM(I1954,I1956,I1957)</f>
        <v>0</v>
      </c>
      <c r="J1953" s="652"/>
      <c r="K1953" s="652">
        <f>K1954+K1957</f>
        <v>0</v>
      </c>
      <c r="L1953" s="652">
        <f>L1954+L1957</f>
        <v>0</v>
      </c>
    </row>
    <row r="1954" spans="2:12" ht="14.25" x14ac:dyDescent="0.2">
      <c r="B1954" s="653">
        <v>21010101</v>
      </c>
      <c r="C1954" s="651">
        <v>70131</v>
      </c>
      <c r="D1954" s="651"/>
      <c r="E1954" s="651"/>
      <c r="F1954" s="651">
        <v>50620512</v>
      </c>
      <c r="G1954" s="654" t="s">
        <v>60</v>
      </c>
      <c r="H1954" s="655"/>
      <c r="I1954" s="655"/>
      <c r="J1954" s="655"/>
      <c r="K1954" s="657"/>
      <c r="L1954" s="657"/>
    </row>
    <row r="1955" spans="2:12" ht="14.25" x14ac:dyDescent="0.2">
      <c r="B1955" s="653">
        <v>21010102</v>
      </c>
      <c r="C1955" s="651"/>
      <c r="D1955" s="651"/>
      <c r="E1955" s="651"/>
      <c r="F1955" s="651">
        <v>50620512</v>
      </c>
      <c r="G1955" s="654" t="s">
        <v>61</v>
      </c>
      <c r="H1955" s="655"/>
      <c r="I1955" s="655"/>
      <c r="J1955" s="655"/>
      <c r="K1955" s="657"/>
      <c r="L1955" s="657"/>
    </row>
    <row r="1956" spans="2:12" ht="25.5" x14ac:dyDescent="0.2">
      <c r="B1956" s="653">
        <v>2102</v>
      </c>
      <c r="C1956" s="651"/>
      <c r="D1956" s="651"/>
      <c r="E1956" s="651"/>
      <c r="F1956" s="651">
        <v>50620512</v>
      </c>
      <c r="G1956" s="656" t="s">
        <v>63</v>
      </c>
      <c r="H1956" s="657"/>
      <c r="I1956" s="657"/>
      <c r="J1956" s="657"/>
      <c r="K1956" s="657">
        <f>SUM(K1957)</f>
        <v>0</v>
      </c>
      <c r="L1956" s="657">
        <f>SUM(L1957)</f>
        <v>0</v>
      </c>
    </row>
    <row r="1957" spans="2:12" ht="14.25" x14ac:dyDescent="0.2">
      <c r="B1957" s="653">
        <v>210201</v>
      </c>
      <c r="C1957" s="651">
        <v>70131</v>
      </c>
      <c r="D1957" s="651"/>
      <c r="E1957" s="651"/>
      <c r="F1957" s="651">
        <v>50620512</v>
      </c>
      <c r="G1957" s="656" t="s">
        <v>64</v>
      </c>
      <c r="H1957" s="655">
        <f t="shared" ref="H1957:L1957" si="256">H1958+H1959</f>
        <v>0</v>
      </c>
      <c r="I1957" s="655">
        <f>I1958+I1959</f>
        <v>0</v>
      </c>
      <c r="J1957" s="655"/>
      <c r="K1957" s="655">
        <f t="shared" si="256"/>
        <v>0</v>
      </c>
      <c r="L1957" s="655">
        <f t="shared" si="256"/>
        <v>0</v>
      </c>
    </row>
    <row r="1958" spans="2:12" ht="14.25" x14ac:dyDescent="0.2">
      <c r="B1958" s="653">
        <v>21020101</v>
      </c>
      <c r="C1958" s="651">
        <v>70131</v>
      </c>
      <c r="D1958" s="651"/>
      <c r="E1958" s="651"/>
      <c r="F1958" s="651">
        <v>50620512</v>
      </c>
      <c r="G1958" s="656" t="s">
        <v>65</v>
      </c>
      <c r="H1958" s="658"/>
      <c r="I1958" s="658"/>
      <c r="J1958" s="658"/>
      <c r="K1958" s="657"/>
      <c r="L1958" s="657"/>
    </row>
    <row r="1959" spans="2:12" ht="14.25" x14ac:dyDescent="0.2">
      <c r="B1959" s="653">
        <v>21020103</v>
      </c>
      <c r="C1959" s="651">
        <v>70131</v>
      </c>
      <c r="D1959" s="651"/>
      <c r="E1959" s="651"/>
      <c r="F1959" s="651">
        <v>50620512</v>
      </c>
      <c r="G1959" s="654" t="s">
        <v>474</v>
      </c>
      <c r="H1959" s="655"/>
      <c r="I1959" s="655"/>
      <c r="J1959" s="655"/>
      <c r="K1959" s="657"/>
      <c r="L1959" s="657"/>
    </row>
    <row r="1960" spans="2:12" ht="14.25" x14ac:dyDescent="0.2">
      <c r="B1960" s="545">
        <v>2202</v>
      </c>
      <c r="C1960" s="545"/>
      <c r="D1960" s="545"/>
      <c r="E1960" s="545"/>
      <c r="F1960" s="428">
        <v>50620512</v>
      </c>
      <c r="G1960" s="458" t="s">
        <v>4</v>
      </c>
      <c r="H1960" s="659">
        <f>SUM(H1961)</f>
        <v>694000000</v>
      </c>
      <c r="I1960" s="826">
        <f t="shared" ref="I1960:I1961" si="257">694000000-524942021.72</f>
        <v>169057978.27999997</v>
      </c>
      <c r="J1960" s="659"/>
      <c r="K1960" s="659"/>
      <c r="L1960" s="659"/>
    </row>
    <row r="1961" spans="2:12" ht="14.25" x14ac:dyDescent="0.2">
      <c r="B1961" s="545">
        <v>220201</v>
      </c>
      <c r="C1961" s="545"/>
      <c r="D1961" s="545"/>
      <c r="E1961" s="545"/>
      <c r="F1961" s="428">
        <v>50620512</v>
      </c>
      <c r="G1961" s="458" t="s">
        <v>999</v>
      </c>
      <c r="H1961" s="659">
        <f>SUM(H1962:H1962)</f>
        <v>694000000</v>
      </c>
      <c r="I1961" s="826">
        <f t="shared" si="257"/>
        <v>169057978.27999997</v>
      </c>
      <c r="J1961" s="659"/>
      <c r="K1961" s="659">
        <f>SUM(K1962:K1962)</f>
        <v>0</v>
      </c>
      <c r="L1961" s="659">
        <f>SUM(L1962:L1962)</f>
        <v>0</v>
      </c>
    </row>
    <row r="1962" spans="2:12" ht="14.25" x14ac:dyDescent="0.2">
      <c r="B1962" s="428">
        <v>220201</v>
      </c>
      <c r="C1962" s="660">
        <v>70451</v>
      </c>
      <c r="D1962" s="428"/>
      <c r="E1962" s="661" t="s">
        <v>502</v>
      </c>
      <c r="F1962" s="545">
        <v>50620512</v>
      </c>
      <c r="G1962" s="460" t="s">
        <v>999</v>
      </c>
      <c r="H1962" s="662">
        <v>694000000</v>
      </c>
      <c r="I1962" s="826">
        <f>694000000-524942021.72</f>
        <v>169057978.27999997</v>
      </c>
      <c r="J1962" s="662"/>
      <c r="K1962" s="662"/>
      <c r="L1962" s="662"/>
    </row>
    <row r="1963" spans="2:12" ht="14.25" x14ac:dyDescent="0.2">
      <c r="B1963" s="321"/>
      <c r="C1963" s="321"/>
      <c r="D1963" s="321"/>
      <c r="E1963" s="321"/>
      <c r="F1963" s="321"/>
      <c r="G1963" s="321"/>
      <c r="H1963" s="321"/>
      <c r="I1963" s="321"/>
      <c r="J1963" s="321"/>
      <c r="K1963" s="675"/>
      <c r="L1963" s="675"/>
    </row>
    <row r="1964" spans="2:12" ht="14.25" x14ac:dyDescent="0.2">
      <c r="B1964" s="321"/>
      <c r="C1964" s="904" t="s">
        <v>222</v>
      </c>
      <c r="D1964" s="904"/>
      <c r="E1964" s="904"/>
      <c r="F1964" s="904"/>
      <c r="G1964" s="904"/>
      <c r="H1964" s="904"/>
      <c r="I1964" s="904"/>
      <c r="J1964" s="904"/>
      <c r="K1964" s="675"/>
      <c r="L1964" s="675"/>
    </row>
    <row r="1965" spans="2:12" ht="14.25" x14ac:dyDescent="0.2">
      <c r="B1965" s="321"/>
      <c r="C1965" s="321"/>
      <c r="D1965" s="321"/>
      <c r="E1965" s="321"/>
      <c r="F1965" s="521"/>
      <c r="G1965" s="521" t="s">
        <v>3</v>
      </c>
      <c r="H1965" s="440">
        <f>H1953</f>
        <v>0</v>
      </c>
      <c r="I1965" s="440"/>
      <c r="J1965" s="440"/>
      <c r="K1965" s="440" t="e">
        <f>#REF!</f>
        <v>#REF!</v>
      </c>
      <c r="L1965" s="440">
        <f>K1953</f>
        <v>0</v>
      </c>
    </row>
    <row r="1966" spans="2:12" ht="14.25" x14ac:dyDescent="0.2">
      <c r="B1966" s="321"/>
      <c r="C1966" s="321"/>
      <c r="D1966" s="321"/>
      <c r="E1966" s="321"/>
      <c r="F1966" s="521"/>
      <c r="G1966" s="521" t="s">
        <v>4</v>
      </c>
      <c r="H1966" s="440">
        <f>H1960</f>
        <v>694000000</v>
      </c>
      <c r="I1966" s="828">
        <f>I1960</f>
        <v>169057978.27999997</v>
      </c>
      <c r="J1966" s="440"/>
      <c r="K1966" s="440"/>
      <c r="L1966" s="440">
        <f>K1960</f>
        <v>0</v>
      </c>
    </row>
    <row r="1967" spans="2:12" ht="14.25" x14ac:dyDescent="0.2">
      <c r="B1967" s="321"/>
      <c r="C1967" s="321"/>
      <c r="D1967" s="321"/>
      <c r="E1967" s="321"/>
      <c r="F1967" s="521"/>
      <c r="G1967" s="521" t="s">
        <v>154</v>
      </c>
      <c r="H1967" s="520"/>
      <c r="I1967" s="520"/>
      <c r="J1967" s="520"/>
      <c r="K1967" s="520"/>
      <c r="L1967" s="520"/>
    </row>
    <row r="1968" spans="2:12" ht="14.25" x14ac:dyDescent="0.2">
      <c r="B1968" s="321"/>
      <c r="C1968" s="321"/>
      <c r="D1968" s="321"/>
      <c r="E1968" s="321"/>
      <c r="F1968" s="521"/>
      <c r="G1968" s="521" t="s">
        <v>2</v>
      </c>
      <c r="H1968" s="334">
        <f>SUM(H1965:H1967)</f>
        <v>694000000</v>
      </c>
      <c r="I1968" s="829">
        <f>SUM(I1965:I1967)</f>
        <v>169057978.27999997</v>
      </c>
      <c r="J1968" s="334"/>
      <c r="K1968" s="678"/>
      <c r="L1968" s="678"/>
    </row>
    <row r="1969" spans="2:12" ht="14.25" x14ac:dyDescent="0.2">
      <c r="B1969" s="321"/>
      <c r="C1969" s="321"/>
      <c r="D1969" s="321"/>
      <c r="E1969" s="321"/>
      <c r="F1969" s="521"/>
      <c r="G1969" s="521"/>
      <c r="H1969" s="521"/>
      <c r="I1969" s="334"/>
      <c r="J1969" s="334"/>
      <c r="K1969" s="678"/>
      <c r="L1969" s="678"/>
    </row>
    <row r="1970" spans="2:12" ht="14.25" x14ac:dyDescent="0.2">
      <c r="B1970" s="321"/>
      <c r="C1970" s="321"/>
      <c r="D1970" s="321"/>
      <c r="E1970" s="321"/>
      <c r="F1970" s="321"/>
      <c r="G1970" s="321"/>
      <c r="H1970" s="321"/>
      <c r="I1970" s="321"/>
      <c r="J1970" s="321"/>
      <c r="K1970" s="675"/>
      <c r="L1970" s="675"/>
    </row>
    <row r="1971" spans="2:12" ht="14.25" x14ac:dyDescent="0.2">
      <c r="B1971" s="321"/>
      <c r="C1971" s="321"/>
      <c r="D1971" s="321"/>
      <c r="E1971" s="321"/>
      <c r="F1971" s="321"/>
      <c r="G1971" s="321"/>
      <c r="H1971" s="321"/>
      <c r="I1971" s="321"/>
      <c r="J1971" s="321"/>
      <c r="K1971" s="675"/>
      <c r="L1971" s="675"/>
    </row>
    <row r="1972" spans="2:12" ht="26.25" hidden="1" customHeight="1" x14ac:dyDescent="0.2">
      <c r="B1972" s="916" t="s">
        <v>0</v>
      </c>
      <c r="C1972" s="917"/>
      <c r="D1972" s="917"/>
      <c r="E1972" s="917"/>
      <c r="F1972" s="917"/>
      <c r="G1972" s="917"/>
      <c r="H1972" s="917"/>
      <c r="I1972" s="917"/>
      <c r="J1972" s="917"/>
      <c r="K1972" s="675"/>
      <c r="L1972" s="675"/>
    </row>
    <row r="1973" spans="2:12" ht="20.25" hidden="1" customHeight="1" x14ac:dyDescent="0.2">
      <c r="B1973" s="916" t="s">
        <v>464</v>
      </c>
      <c r="C1973" s="917"/>
      <c r="D1973" s="917"/>
      <c r="E1973" s="917"/>
      <c r="F1973" s="917"/>
      <c r="G1973" s="917"/>
      <c r="H1973" s="917"/>
      <c r="I1973" s="917"/>
      <c r="J1973" s="917"/>
      <c r="K1973" s="675"/>
      <c r="L1973" s="675"/>
    </row>
    <row r="1974" spans="2:12" ht="25.5" hidden="1" x14ac:dyDescent="0.2">
      <c r="B1974" s="321"/>
      <c r="C1974" s="321" t="s">
        <v>5</v>
      </c>
      <c r="D1974" s="216" t="s">
        <v>466</v>
      </c>
      <c r="E1974" s="216" t="s">
        <v>500</v>
      </c>
      <c r="F1974" s="216" t="s">
        <v>501</v>
      </c>
      <c r="G1974" s="321" t="s">
        <v>467</v>
      </c>
      <c r="H1974" s="321" t="s">
        <v>6</v>
      </c>
      <c r="I1974" s="216" t="s">
        <v>529</v>
      </c>
      <c r="J1974" s="216"/>
      <c r="K1974" s="675"/>
      <c r="L1974" s="675"/>
    </row>
    <row r="1975" spans="2:12" ht="14.25" hidden="1" x14ac:dyDescent="0.2">
      <c r="B1975" s="321"/>
      <c r="C1975" s="521">
        <v>1</v>
      </c>
      <c r="D1975" s="521"/>
      <c r="E1975" s="521"/>
      <c r="F1975" s="521"/>
      <c r="G1975" s="521"/>
      <c r="H1975" s="521" t="s">
        <v>7</v>
      </c>
      <c r="I1975" s="440">
        <f>I1976</f>
        <v>260000</v>
      </c>
      <c r="J1975" s="440"/>
      <c r="K1975" s="675"/>
      <c r="L1975" s="675"/>
    </row>
    <row r="1976" spans="2:12" ht="14.25" hidden="1" x14ac:dyDescent="0.2">
      <c r="B1976" s="321"/>
      <c r="C1976" s="321">
        <v>12</v>
      </c>
      <c r="D1976" s="321"/>
      <c r="E1976" s="321"/>
      <c r="F1976" s="321"/>
      <c r="G1976" s="321"/>
      <c r="H1976" s="321" t="s">
        <v>8</v>
      </c>
      <c r="I1976" s="663">
        <f>SUM(I1977,I1981)</f>
        <v>260000</v>
      </c>
      <c r="J1976" s="663"/>
      <c r="K1976" s="675"/>
      <c r="L1976" s="675"/>
    </row>
    <row r="1977" spans="2:12" ht="14.25" hidden="1" x14ac:dyDescent="0.2">
      <c r="B1977" s="321"/>
      <c r="C1977" s="321">
        <v>1201</v>
      </c>
      <c r="D1977" s="321"/>
      <c r="E1977" s="321"/>
      <c r="F1977" s="321"/>
      <c r="G1977" s="321"/>
      <c r="H1977" s="321" t="s">
        <v>9</v>
      </c>
      <c r="I1977" s="321"/>
      <c r="J1977" s="321"/>
      <c r="K1977" s="675"/>
      <c r="L1977" s="675"/>
    </row>
    <row r="1978" spans="2:12" ht="14.25" hidden="1" x14ac:dyDescent="0.2">
      <c r="B1978" s="321"/>
      <c r="C1978" s="321">
        <v>120101</v>
      </c>
      <c r="D1978" s="321"/>
      <c r="E1978" s="321"/>
      <c r="F1978" s="321"/>
      <c r="G1978" s="321"/>
      <c r="H1978" s="321" t="s">
        <v>10</v>
      </c>
      <c r="I1978" s="321"/>
      <c r="J1978" s="321"/>
      <c r="K1978" s="675"/>
      <c r="L1978" s="675"/>
    </row>
    <row r="1979" spans="2:12" ht="14.25" hidden="1" x14ac:dyDescent="0.2">
      <c r="B1979" s="321"/>
      <c r="C1979" s="321">
        <v>12010101</v>
      </c>
      <c r="D1979" s="321"/>
      <c r="E1979" s="321"/>
      <c r="F1979" s="321"/>
      <c r="G1979" s="321"/>
      <c r="H1979" s="321" t="s">
        <v>11</v>
      </c>
      <c r="I1979" s="321"/>
      <c r="J1979" s="321"/>
      <c r="K1979" s="675"/>
      <c r="L1979" s="675"/>
    </row>
    <row r="1980" spans="2:12" ht="14.25" hidden="1" x14ac:dyDescent="0.2">
      <c r="B1980" s="321"/>
      <c r="C1980" s="321">
        <v>120102</v>
      </c>
      <c r="D1980" s="321"/>
      <c r="E1980" s="321"/>
      <c r="F1980" s="321"/>
      <c r="G1980" s="321"/>
      <c r="H1980" s="321" t="s">
        <v>12</v>
      </c>
      <c r="I1980" s="321"/>
      <c r="J1980" s="321"/>
      <c r="K1980" s="675"/>
      <c r="L1980" s="675"/>
    </row>
    <row r="1981" spans="2:12" ht="14.25" hidden="1" x14ac:dyDescent="0.2">
      <c r="B1981" s="321"/>
      <c r="C1981" s="321">
        <v>1202</v>
      </c>
      <c r="D1981" s="321"/>
      <c r="E1981" s="321"/>
      <c r="F1981" s="321"/>
      <c r="G1981" s="321"/>
      <c r="H1981" s="321" t="s">
        <v>13</v>
      </c>
      <c r="I1981" s="663">
        <f>I1982</f>
        <v>260000</v>
      </c>
      <c r="J1981" s="663"/>
      <c r="K1981" s="675"/>
      <c r="L1981" s="675"/>
    </row>
    <row r="1982" spans="2:12" ht="14.25" hidden="1" x14ac:dyDescent="0.2">
      <c r="B1982" s="321"/>
      <c r="C1982" s="321">
        <v>120204</v>
      </c>
      <c r="D1982" s="321"/>
      <c r="E1982" s="321"/>
      <c r="F1982" s="321"/>
      <c r="G1982" s="321"/>
      <c r="H1982" s="321" t="s">
        <v>19</v>
      </c>
      <c r="I1982" s="663">
        <f>SUM(I1983:I1984)</f>
        <v>260000</v>
      </c>
      <c r="J1982" s="663"/>
      <c r="K1982" s="675"/>
      <c r="L1982" s="675"/>
    </row>
    <row r="1983" spans="2:12" ht="14.25" hidden="1" x14ac:dyDescent="0.2">
      <c r="B1983" s="321"/>
      <c r="C1983" s="321">
        <v>12020452</v>
      </c>
      <c r="D1983" s="321"/>
      <c r="E1983" s="321"/>
      <c r="F1983" s="321"/>
      <c r="G1983" s="321"/>
      <c r="H1983" s="321" t="s">
        <v>22</v>
      </c>
      <c r="I1983" s="664">
        <v>260000</v>
      </c>
      <c r="J1983" s="664"/>
      <c r="K1983" s="675"/>
      <c r="L1983" s="675"/>
    </row>
    <row r="1984" spans="2:12" ht="14.25" hidden="1" x14ac:dyDescent="0.2">
      <c r="B1984" s="321"/>
      <c r="C1984" s="321">
        <v>12020453</v>
      </c>
      <c r="D1984" s="321"/>
      <c r="E1984" s="321"/>
      <c r="F1984" s="321"/>
      <c r="G1984" s="321"/>
      <c r="H1984" s="321" t="s">
        <v>23</v>
      </c>
      <c r="I1984" s="321"/>
      <c r="J1984" s="321"/>
      <c r="K1984" s="675"/>
      <c r="L1984" s="675"/>
    </row>
    <row r="1985" spans="2:12" ht="14.25" hidden="1" x14ac:dyDescent="0.2">
      <c r="B1985" s="321"/>
      <c r="C1985" s="321"/>
      <c r="D1985" s="321"/>
      <c r="E1985" s="321"/>
      <c r="F1985" s="321"/>
      <c r="G1985" s="321"/>
      <c r="H1985" s="321"/>
      <c r="I1985" s="321"/>
      <c r="J1985" s="321"/>
      <c r="K1985" s="675"/>
      <c r="L1985" s="675"/>
    </row>
    <row r="1986" spans="2:12" ht="14.25" hidden="1" x14ac:dyDescent="0.2">
      <c r="B1986" s="321"/>
      <c r="C1986" s="321">
        <v>14</v>
      </c>
      <c r="D1986" s="321"/>
      <c r="E1986" s="321"/>
      <c r="F1986" s="321"/>
      <c r="G1986" s="321"/>
      <c r="H1986" s="321" t="s">
        <v>35</v>
      </c>
      <c r="I1986" s="321"/>
      <c r="J1986" s="321"/>
      <c r="K1986" s="675"/>
      <c r="L1986" s="675"/>
    </row>
    <row r="1987" spans="2:12" ht="14.25" hidden="1" x14ac:dyDescent="0.2">
      <c r="B1987" s="321"/>
      <c r="C1987" s="321">
        <v>1401</v>
      </c>
      <c r="D1987" s="321"/>
      <c r="E1987" s="321"/>
      <c r="F1987" s="321"/>
      <c r="G1987" s="321"/>
      <c r="H1987" s="321" t="s">
        <v>36</v>
      </c>
      <c r="I1987" s="321"/>
      <c r="J1987" s="321"/>
      <c r="K1987" s="675"/>
      <c r="L1987" s="675"/>
    </row>
    <row r="1988" spans="2:12" ht="14.25" hidden="1" x14ac:dyDescent="0.2">
      <c r="B1988" s="321"/>
      <c r="C1988" s="321">
        <v>140201</v>
      </c>
      <c r="D1988" s="321"/>
      <c r="E1988" s="321"/>
      <c r="F1988" s="321"/>
      <c r="G1988" s="321"/>
      <c r="H1988" s="321" t="s">
        <v>37</v>
      </c>
      <c r="I1988" s="321"/>
      <c r="J1988" s="321"/>
      <c r="K1988" s="675"/>
      <c r="L1988" s="675"/>
    </row>
    <row r="1989" spans="2:12" ht="14.25" hidden="1" x14ac:dyDescent="0.2">
      <c r="B1989" s="321"/>
      <c r="C1989" s="321">
        <v>14010101</v>
      </c>
      <c r="D1989" s="321"/>
      <c r="E1989" s="321"/>
      <c r="F1989" s="321"/>
      <c r="G1989" s="321"/>
      <c r="H1989" s="321" t="s">
        <v>38</v>
      </c>
      <c r="I1989" s="321"/>
      <c r="J1989" s="321"/>
      <c r="K1989" s="675"/>
      <c r="L1989" s="675"/>
    </row>
    <row r="1990" spans="2:12" ht="14.25" hidden="1" x14ac:dyDescent="0.2">
      <c r="B1990" s="321"/>
      <c r="C1990" s="321">
        <v>1402</v>
      </c>
      <c r="D1990" s="321"/>
      <c r="E1990" s="321"/>
      <c r="F1990" s="321"/>
      <c r="G1990" s="321"/>
      <c r="H1990" s="321" t="s">
        <v>37</v>
      </c>
      <c r="I1990" s="321"/>
      <c r="J1990" s="321"/>
      <c r="K1990" s="675"/>
      <c r="L1990" s="675"/>
    </row>
    <row r="1991" spans="2:12" ht="14.25" hidden="1" x14ac:dyDescent="0.2">
      <c r="B1991" s="321"/>
      <c r="C1991" s="321">
        <v>140202</v>
      </c>
      <c r="D1991" s="321"/>
      <c r="E1991" s="321"/>
      <c r="F1991" s="321"/>
      <c r="G1991" s="321"/>
      <c r="H1991" s="321" t="s">
        <v>37</v>
      </c>
      <c r="I1991" s="321"/>
      <c r="J1991" s="321"/>
      <c r="K1991" s="675"/>
      <c r="L1991" s="675"/>
    </row>
    <row r="1992" spans="2:12" ht="14.25" hidden="1" x14ac:dyDescent="0.2">
      <c r="B1992" s="321"/>
      <c r="C1992" s="321">
        <v>14020201</v>
      </c>
      <c r="D1992" s="321"/>
      <c r="E1992" s="321"/>
      <c r="F1992" s="321"/>
      <c r="G1992" s="321"/>
      <c r="H1992" s="321" t="s">
        <v>39</v>
      </c>
      <c r="I1992" s="321"/>
      <c r="J1992" s="321"/>
      <c r="K1992" s="675"/>
      <c r="L1992" s="675"/>
    </row>
    <row r="1993" spans="2:12" ht="14.25" hidden="1" x14ac:dyDescent="0.2">
      <c r="B1993" s="321"/>
      <c r="C1993" s="321">
        <v>14020202</v>
      </c>
      <c r="D1993" s="321"/>
      <c r="E1993" s="321"/>
      <c r="F1993" s="321"/>
      <c r="G1993" s="321"/>
      <c r="H1993" s="321" t="s">
        <v>40</v>
      </c>
      <c r="I1993" s="321"/>
      <c r="J1993" s="321"/>
      <c r="K1993" s="675"/>
      <c r="L1993" s="675"/>
    </row>
    <row r="1994" spans="2:12" ht="14.25" hidden="1" x14ac:dyDescent="0.2">
      <c r="B1994" s="321"/>
      <c r="C1994" s="321">
        <v>1403</v>
      </c>
      <c r="D1994" s="321"/>
      <c r="E1994" s="321"/>
      <c r="F1994" s="321"/>
      <c r="G1994" s="321"/>
      <c r="H1994" s="321" t="s">
        <v>41</v>
      </c>
      <c r="I1994" s="321"/>
      <c r="J1994" s="321"/>
      <c r="K1994" s="675"/>
      <c r="L1994" s="675"/>
    </row>
    <row r="1995" spans="2:12" ht="14.25" hidden="1" x14ac:dyDescent="0.2">
      <c r="B1995" s="321"/>
      <c r="C1995" s="321">
        <v>140301</v>
      </c>
      <c r="D1995" s="321"/>
      <c r="E1995" s="321"/>
      <c r="F1995" s="321"/>
      <c r="G1995" s="321"/>
      <c r="H1995" s="321" t="s">
        <v>42</v>
      </c>
      <c r="I1995" s="321"/>
      <c r="J1995" s="321"/>
      <c r="K1995" s="675"/>
      <c r="L1995" s="675"/>
    </row>
    <row r="1996" spans="2:12" ht="14.25" hidden="1" x14ac:dyDescent="0.2">
      <c r="B1996" s="321"/>
      <c r="C1996" s="321">
        <v>14030301</v>
      </c>
      <c r="D1996" s="321"/>
      <c r="E1996" s="321"/>
      <c r="F1996" s="321"/>
      <c r="G1996" s="321"/>
      <c r="H1996" s="321" t="s">
        <v>43</v>
      </c>
      <c r="I1996" s="321"/>
      <c r="J1996" s="321"/>
      <c r="K1996" s="675"/>
      <c r="L1996" s="675"/>
    </row>
    <row r="1997" spans="2:12" ht="14.25" hidden="1" x14ac:dyDescent="0.2">
      <c r="B1997" s="321"/>
      <c r="C1997" s="321">
        <v>14030302</v>
      </c>
      <c r="D1997" s="321"/>
      <c r="E1997" s="321"/>
      <c r="F1997" s="321"/>
      <c r="G1997" s="321"/>
      <c r="H1997" s="321" t="s">
        <v>44</v>
      </c>
      <c r="I1997" s="321"/>
      <c r="J1997" s="321"/>
      <c r="K1997" s="675"/>
      <c r="L1997" s="675"/>
    </row>
    <row r="1998" spans="2:12" ht="14.25" hidden="1" x14ac:dyDescent="0.2">
      <c r="B1998" s="321"/>
      <c r="C1998" s="321">
        <v>14030303</v>
      </c>
      <c r="D1998" s="321"/>
      <c r="E1998" s="321"/>
      <c r="F1998" s="321"/>
      <c r="G1998" s="321"/>
      <c r="H1998" s="321" t="s">
        <v>45</v>
      </c>
      <c r="I1998" s="321"/>
      <c r="J1998" s="321"/>
      <c r="K1998" s="675"/>
      <c r="L1998" s="675"/>
    </row>
    <row r="1999" spans="2:12" ht="14.25" hidden="1" x14ac:dyDescent="0.2">
      <c r="B1999" s="321"/>
      <c r="C1999" s="321">
        <v>140302</v>
      </c>
      <c r="D1999" s="321"/>
      <c r="E1999" s="321"/>
      <c r="F1999" s="321"/>
      <c r="G1999" s="321"/>
      <c r="H1999" s="321" t="s">
        <v>46</v>
      </c>
      <c r="I1999" s="321"/>
      <c r="J1999" s="321"/>
      <c r="K1999" s="675"/>
      <c r="L1999" s="675"/>
    </row>
    <row r="2000" spans="2:12" ht="14.25" hidden="1" x14ac:dyDescent="0.2">
      <c r="B2000" s="321"/>
      <c r="C2000" s="321">
        <v>14030201</v>
      </c>
      <c r="D2000" s="321"/>
      <c r="E2000" s="321"/>
      <c r="F2000" s="321"/>
      <c r="G2000" s="321"/>
      <c r="H2000" s="321" t="s">
        <v>47</v>
      </c>
      <c r="I2000" s="321"/>
      <c r="J2000" s="321"/>
      <c r="K2000" s="675"/>
      <c r="L2000" s="675"/>
    </row>
    <row r="2001" spans="2:12" ht="14.25" hidden="1" x14ac:dyDescent="0.2">
      <c r="B2001" s="321"/>
      <c r="C2001" s="321">
        <v>14030202</v>
      </c>
      <c r="D2001" s="321"/>
      <c r="E2001" s="321"/>
      <c r="F2001" s="321"/>
      <c r="G2001" s="321"/>
      <c r="H2001" s="321" t="s">
        <v>48</v>
      </c>
      <c r="I2001" s="321"/>
      <c r="J2001" s="321"/>
      <c r="K2001" s="675"/>
      <c r="L2001" s="675"/>
    </row>
    <row r="2002" spans="2:12" ht="14.25" hidden="1" x14ac:dyDescent="0.2">
      <c r="B2002" s="321"/>
      <c r="C2002" s="321">
        <v>14030203</v>
      </c>
      <c r="D2002" s="321"/>
      <c r="E2002" s="321"/>
      <c r="F2002" s="321"/>
      <c r="G2002" s="321"/>
      <c r="H2002" s="321" t="s">
        <v>49</v>
      </c>
      <c r="I2002" s="321"/>
      <c r="J2002" s="321"/>
      <c r="K2002" s="675"/>
      <c r="L2002" s="675"/>
    </row>
    <row r="2003" spans="2:12" ht="14.25" hidden="1" x14ac:dyDescent="0.2">
      <c r="B2003" s="321"/>
      <c r="C2003" s="321">
        <v>1404</v>
      </c>
      <c r="D2003" s="321"/>
      <c r="E2003" s="321"/>
      <c r="F2003" s="321"/>
      <c r="G2003" s="321"/>
      <c r="H2003" s="321" t="s">
        <v>50</v>
      </c>
      <c r="I2003" s="321"/>
      <c r="J2003" s="321"/>
      <c r="K2003" s="675"/>
      <c r="L2003" s="675"/>
    </row>
    <row r="2004" spans="2:12" ht="14.25" hidden="1" x14ac:dyDescent="0.2">
      <c r="B2004" s="321"/>
      <c r="C2004" s="321">
        <v>140401</v>
      </c>
      <c r="D2004" s="321"/>
      <c r="E2004" s="321"/>
      <c r="F2004" s="321"/>
      <c r="G2004" s="321"/>
      <c r="H2004" s="321" t="s">
        <v>51</v>
      </c>
      <c r="I2004" s="321"/>
      <c r="J2004" s="321"/>
      <c r="K2004" s="675"/>
      <c r="L2004" s="675"/>
    </row>
    <row r="2005" spans="2:12" ht="14.25" hidden="1" x14ac:dyDescent="0.2">
      <c r="B2005" s="321"/>
      <c r="C2005" s="321">
        <v>14040101</v>
      </c>
      <c r="D2005" s="321"/>
      <c r="E2005" s="321"/>
      <c r="F2005" s="321"/>
      <c r="G2005" s="321"/>
      <c r="H2005" s="321" t="s">
        <v>51</v>
      </c>
      <c r="I2005" s="321"/>
      <c r="J2005" s="321"/>
      <c r="K2005" s="675"/>
      <c r="L2005" s="675"/>
    </row>
    <row r="2006" spans="2:12" ht="14.25" hidden="1" x14ac:dyDescent="0.2">
      <c r="B2006" s="321"/>
      <c r="C2006" s="321">
        <v>140402</v>
      </c>
      <c r="D2006" s="321"/>
      <c r="E2006" s="321"/>
      <c r="F2006" s="321"/>
      <c r="G2006" s="321"/>
      <c r="H2006" s="321" t="s">
        <v>52</v>
      </c>
      <c r="I2006" s="321"/>
      <c r="J2006" s="321"/>
      <c r="K2006" s="675"/>
      <c r="L2006" s="675"/>
    </row>
    <row r="2007" spans="2:12" ht="14.25" hidden="1" x14ac:dyDescent="0.2">
      <c r="B2007" s="321"/>
      <c r="C2007" s="321">
        <v>14040201</v>
      </c>
      <c r="D2007" s="321"/>
      <c r="E2007" s="321"/>
      <c r="F2007" s="321"/>
      <c r="G2007" s="321"/>
      <c r="H2007" s="321" t="s">
        <v>52</v>
      </c>
      <c r="I2007" s="321"/>
      <c r="J2007" s="321"/>
      <c r="K2007" s="675"/>
      <c r="L2007" s="675"/>
    </row>
    <row r="2008" spans="2:12" ht="14.25" hidden="1" x14ac:dyDescent="0.2">
      <c r="B2008" s="321"/>
      <c r="C2008" s="321">
        <v>1405</v>
      </c>
      <c r="D2008" s="321"/>
      <c r="E2008" s="321"/>
      <c r="F2008" s="321"/>
      <c r="G2008" s="321"/>
      <c r="H2008" s="321" t="s">
        <v>53</v>
      </c>
      <c r="I2008" s="321"/>
      <c r="J2008" s="321"/>
      <c r="K2008" s="675"/>
      <c r="L2008" s="675"/>
    </row>
    <row r="2009" spans="2:12" ht="14.25" hidden="1" x14ac:dyDescent="0.2">
      <c r="B2009" s="321"/>
      <c r="C2009" s="321">
        <v>140501</v>
      </c>
      <c r="D2009" s="321"/>
      <c r="E2009" s="321"/>
      <c r="F2009" s="321"/>
      <c r="G2009" s="321"/>
      <c r="H2009" s="321" t="s">
        <v>54</v>
      </c>
      <c r="I2009" s="321"/>
      <c r="J2009" s="321"/>
      <c r="K2009" s="675"/>
      <c r="L2009" s="675"/>
    </row>
    <row r="2010" spans="2:12" ht="14.25" hidden="1" x14ac:dyDescent="0.2">
      <c r="B2010" s="321"/>
      <c r="C2010" s="321">
        <v>14050101</v>
      </c>
      <c r="D2010" s="321"/>
      <c r="E2010" s="321"/>
      <c r="F2010" s="321"/>
      <c r="G2010" s="321"/>
      <c r="H2010" s="321" t="s">
        <v>54</v>
      </c>
      <c r="I2010" s="321"/>
      <c r="J2010" s="321"/>
      <c r="K2010" s="675"/>
      <c r="L2010" s="675"/>
    </row>
    <row r="2011" spans="2:12" ht="14.25" hidden="1" x14ac:dyDescent="0.2">
      <c r="B2011" s="321"/>
      <c r="C2011" s="321">
        <v>140502</v>
      </c>
      <c r="D2011" s="321"/>
      <c r="E2011" s="321"/>
      <c r="F2011" s="321"/>
      <c r="G2011" s="321"/>
      <c r="H2011" s="321" t="s">
        <v>55</v>
      </c>
      <c r="I2011" s="321"/>
      <c r="J2011" s="321"/>
      <c r="K2011" s="675"/>
      <c r="L2011" s="675"/>
    </row>
    <row r="2012" spans="2:12" ht="14.25" hidden="1" x14ac:dyDescent="0.2">
      <c r="B2012" s="321"/>
      <c r="C2012" s="321">
        <v>14050201</v>
      </c>
      <c r="D2012" s="321"/>
      <c r="E2012" s="321"/>
      <c r="F2012" s="321"/>
      <c r="G2012" s="321"/>
      <c r="H2012" s="321" t="s">
        <v>55</v>
      </c>
      <c r="I2012" s="321"/>
      <c r="J2012" s="321"/>
      <c r="K2012" s="675"/>
      <c r="L2012" s="675"/>
    </row>
    <row r="2013" spans="2:12" ht="14.25" hidden="1" x14ac:dyDescent="0.2">
      <c r="B2013" s="321"/>
      <c r="C2013" s="321">
        <v>1406</v>
      </c>
      <c r="D2013" s="321"/>
      <c r="E2013" s="321"/>
      <c r="F2013" s="321"/>
      <c r="G2013" s="321"/>
      <c r="H2013" s="321" t="s">
        <v>56</v>
      </c>
      <c r="I2013" s="321"/>
      <c r="J2013" s="321"/>
      <c r="K2013" s="675"/>
      <c r="L2013" s="675"/>
    </row>
    <row r="2014" spans="2:12" ht="14.25" hidden="1" x14ac:dyDescent="0.2">
      <c r="B2014" s="321"/>
      <c r="C2014" s="321">
        <v>140601</v>
      </c>
      <c r="D2014" s="321"/>
      <c r="E2014" s="321"/>
      <c r="F2014" s="321"/>
      <c r="G2014" s="321"/>
      <c r="H2014" s="321" t="s">
        <v>56</v>
      </c>
      <c r="I2014" s="321"/>
      <c r="J2014" s="321"/>
      <c r="K2014" s="675"/>
      <c r="L2014" s="675"/>
    </row>
    <row r="2015" spans="2:12" ht="14.25" hidden="1" x14ac:dyDescent="0.2">
      <c r="B2015" s="321"/>
      <c r="C2015" s="321">
        <v>14060101</v>
      </c>
      <c r="D2015" s="321"/>
      <c r="E2015" s="321"/>
      <c r="F2015" s="321"/>
      <c r="G2015" s="321"/>
      <c r="H2015" s="321" t="s">
        <v>56</v>
      </c>
      <c r="I2015" s="321"/>
      <c r="J2015" s="321"/>
      <c r="K2015" s="675"/>
      <c r="L2015" s="675"/>
    </row>
    <row r="2016" spans="2:12" ht="14.25" hidden="1" x14ac:dyDescent="0.2">
      <c r="B2016" s="321"/>
      <c r="C2016" s="321">
        <v>1407</v>
      </c>
      <c r="D2016" s="321"/>
      <c r="E2016" s="321"/>
      <c r="F2016" s="321"/>
      <c r="G2016" s="321"/>
      <c r="H2016" s="321" t="s">
        <v>57</v>
      </c>
      <c r="I2016" s="321"/>
      <c r="J2016" s="321"/>
      <c r="K2016" s="675"/>
      <c r="L2016" s="675"/>
    </row>
    <row r="2017" spans="2:12" ht="14.25" hidden="1" x14ac:dyDescent="0.2">
      <c r="B2017" s="321"/>
      <c r="C2017" s="321">
        <v>140701</v>
      </c>
      <c r="D2017" s="321"/>
      <c r="E2017" s="321"/>
      <c r="F2017" s="321"/>
      <c r="G2017" s="321"/>
      <c r="H2017" s="321" t="s">
        <v>57</v>
      </c>
      <c r="I2017" s="321"/>
      <c r="J2017" s="321"/>
      <c r="K2017" s="675"/>
      <c r="L2017" s="675"/>
    </row>
    <row r="2018" spans="2:12" ht="14.25" hidden="1" x14ac:dyDescent="0.2">
      <c r="B2018" s="321"/>
      <c r="C2018" s="321">
        <v>14070101</v>
      </c>
      <c r="D2018" s="321"/>
      <c r="E2018" s="321"/>
      <c r="F2018" s="321"/>
      <c r="G2018" s="321"/>
      <c r="H2018" s="321" t="s">
        <v>57</v>
      </c>
      <c r="I2018" s="321"/>
      <c r="J2018" s="321"/>
      <c r="K2018" s="675"/>
      <c r="L2018" s="675"/>
    </row>
    <row r="2019" spans="2:12" ht="14.25" hidden="1" x14ac:dyDescent="0.2">
      <c r="B2019" s="321"/>
      <c r="C2019" s="321">
        <v>14070102</v>
      </c>
      <c r="D2019" s="321"/>
      <c r="E2019" s="321"/>
      <c r="F2019" s="321"/>
      <c r="G2019" s="321"/>
      <c r="H2019" s="321" t="s">
        <v>58</v>
      </c>
      <c r="I2019" s="321"/>
      <c r="J2019" s="321"/>
      <c r="K2019" s="675"/>
      <c r="L2019" s="675"/>
    </row>
    <row r="2020" spans="2:12" ht="14.25" hidden="1" x14ac:dyDescent="0.2">
      <c r="B2020" s="321"/>
      <c r="C2020" s="321"/>
      <c r="D2020" s="321"/>
      <c r="E2020" s="321"/>
      <c r="F2020" s="321"/>
      <c r="G2020" s="321"/>
      <c r="H2020" s="321"/>
      <c r="I2020" s="321"/>
      <c r="J2020" s="321"/>
      <c r="K2020" s="675"/>
      <c r="L2020" s="675"/>
    </row>
    <row r="2021" spans="2:12" ht="14.25" hidden="1" x14ac:dyDescent="0.2">
      <c r="B2021" s="321"/>
      <c r="C2021" s="321">
        <v>2</v>
      </c>
      <c r="D2021" s="321"/>
      <c r="E2021" s="321"/>
      <c r="F2021" s="321"/>
      <c r="G2021" s="321"/>
      <c r="H2021" s="321" t="s">
        <v>59</v>
      </c>
      <c r="I2021" s="322">
        <f>I2022+I2034+I2039+I2089</f>
        <v>715500384.51999998</v>
      </c>
      <c r="J2021" s="322"/>
      <c r="K2021" s="675"/>
      <c r="L2021" s="675"/>
    </row>
    <row r="2022" spans="2:12" ht="14.25" hidden="1" x14ac:dyDescent="0.2">
      <c r="B2022" s="321"/>
      <c r="C2022" s="649">
        <v>21</v>
      </c>
      <c r="D2022" s="650"/>
      <c r="E2022" s="650"/>
      <c r="F2022" s="650"/>
      <c r="G2022" s="651">
        <v>50620512</v>
      </c>
      <c r="H2022" s="650" t="s">
        <v>3</v>
      </c>
      <c r="I2022" s="665">
        <f>I2023+I2027</f>
        <v>502500384.51999998</v>
      </c>
      <c r="J2022" s="665"/>
      <c r="K2022" s="675"/>
      <c r="L2022" s="675"/>
    </row>
    <row r="2023" spans="2:12" ht="14.25" hidden="1" x14ac:dyDescent="0.2">
      <c r="B2023" s="321"/>
      <c r="C2023" s="653">
        <v>21010101</v>
      </c>
      <c r="D2023" s="651">
        <v>70131</v>
      </c>
      <c r="E2023" s="651"/>
      <c r="F2023" s="666" t="s">
        <v>502</v>
      </c>
      <c r="G2023" s="651">
        <v>50620512</v>
      </c>
      <c r="H2023" s="654" t="s">
        <v>60</v>
      </c>
      <c r="I2023" s="667">
        <f>'SOCIAL SECTOR PERSONNEL COST'!H1505</f>
        <v>382152429.44</v>
      </c>
      <c r="J2023" s="667"/>
      <c r="K2023" s="675"/>
      <c r="L2023" s="675"/>
    </row>
    <row r="2024" spans="2:12" ht="14.25" hidden="1" x14ac:dyDescent="0.2">
      <c r="B2024" s="321"/>
      <c r="C2024" s="653">
        <v>21010102</v>
      </c>
      <c r="D2024" s="651"/>
      <c r="E2024" s="651"/>
      <c r="F2024" s="651"/>
      <c r="G2024" s="651">
        <v>50620512</v>
      </c>
      <c r="H2024" s="654" t="s">
        <v>61</v>
      </c>
      <c r="I2024" s="654"/>
      <c r="J2024" s="654"/>
      <c r="K2024" s="675"/>
      <c r="L2024" s="675"/>
    </row>
    <row r="2025" spans="2:12" ht="38.25" hidden="1" x14ac:dyDescent="0.2">
      <c r="B2025" s="321"/>
      <c r="C2025" s="653">
        <v>21010103</v>
      </c>
      <c r="D2025" s="651"/>
      <c r="E2025" s="651"/>
      <c r="F2025" s="651"/>
      <c r="G2025" s="651">
        <v>50620512</v>
      </c>
      <c r="H2025" s="654" t="s">
        <v>62</v>
      </c>
      <c r="I2025" s="654"/>
      <c r="J2025" s="654"/>
      <c r="K2025" s="675"/>
      <c r="L2025" s="675"/>
    </row>
    <row r="2026" spans="2:12" ht="25.5" hidden="1" x14ac:dyDescent="0.2">
      <c r="B2026" s="321"/>
      <c r="C2026" s="653">
        <v>2102</v>
      </c>
      <c r="D2026" s="651"/>
      <c r="E2026" s="651"/>
      <c r="F2026" s="651"/>
      <c r="G2026" s="651">
        <v>50620512</v>
      </c>
      <c r="H2026" s="656" t="s">
        <v>63</v>
      </c>
      <c r="I2026" s="322">
        <f>SUM(I2027,I2030)</f>
        <v>120347955.08</v>
      </c>
      <c r="J2026" s="322"/>
      <c r="K2026" s="675"/>
      <c r="L2026" s="675"/>
    </row>
    <row r="2027" spans="2:12" ht="14.25" hidden="1" x14ac:dyDescent="0.2">
      <c r="B2027" s="321"/>
      <c r="C2027" s="653">
        <v>210201</v>
      </c>
      <c r="D2027" s="651">
        <v>70131</v>
      </c>
      <c r="E2027" s="651"/>
      <c r="F2027" s="651"/>
      <c r="G2027" s="651">
        <v>50620512</v>
      </c>
      <c r="H2027" s="656" t="s">
        <v>64</v>
      </c>
      <c r="I2027" s="667">
        <f>I2028+I2029</f>
        <v>120347955.08</v>
      </c>
      <c r="J2027" s="667"/>
      <c r="K2027" s="675"/>
      <c r="L2027" s="675"/>
    </row>
    <row r="2028" spans="2:12" ht="25.5" hidden="1" x14ac:dyDescent="0.2">
      <c r="B2028" s="321"/>
      <c r="C2028" s="653">
        <v>21020101</v>
      </c>
      <c r="D2028" s="651">
        <v>70131</v>
      </c>
      <c r="E2028" s="651"/>
      <c r="F2028" s="666" t="s">
        <v>502</v>
      </c>
      <c r="G2028" s="651">
        <v>50620512</v>
      </c>
      <c r="H2028" s="656" t="s">
        <v>65</v>
      </c>
      <c r="I2028" s="667">
        <f>'SOCIAL SECTOR PERSONNEL COST'!J1505</f>
        <v>112457955.08</v>
      </c>
      <c r="J2028" s="667"/>
      <c r="K2028" s="675"/>
      <c r="L2028" s="675"/>
    </row>
    <row r="2029" spans="2:12" ht="14.25" hidden="1" x14ac:dyDescent="0.2">
      <c r="B2029" s="321"/>
      <c r="C2029" s="653">
        <v>21020103</v>
      </c>
      <c r="D2029" s="651">
        <v>70131</v>
      </c>
      <c r="E2029" s="651"/>
      <c r="F2029" s="666" t="s">
        <v>502</v>
      </c>
      <c r="G2029" s="651">
        <v>50620512</v>
      </c>
      <c r="H2029" s="654" t="s">
        <v>66</v>
      </c>
      <c r="I2029" s="667">
        <f>'SOCIAL SECTOR PERSONNEL COST'!I1505</f>
        <v>7890000</v>
      </c>
      <c r="J2029" s="667"/>
      <c r="K2029" s="675"/>
      <c r="L2029" s="675"/>
    </row>
    <row r="2030" spans="2:12" ht="14.25" hidden="1" x14ac:dyDescent="0.2">
      <c r="B2030" s="321"/>
      <c r="C2030" s="653">
        <v>210202</v>
      </c>
      <c r="D2030" s="651"/>
      <c r="E2030" s="651"/>
      <c r="F2030" s="651"/>
      <c r="G2030" s="651">
        <v>50620512</v>
      </c>
      <c r="H2030" s="654" t="s">
        <v>67</v>
      </c>
      <c r="I2030" s="654"/>
      <c r="J2030" s="654"/>
      <c r="K2030" s="675"/>
      <c r="L2030" s="675"/>
    </row>
    <row r="2031" spans="2:12" ht="14.25" hidden="1" x14ac:dyDescent="0.2">
      <c r="B2031" s="321"/>
      <c r="C2031" s="653">
        <v>21020201</v>
      </c>
      <c r="D2031" s="651"/>
      <c r="E2031" s="651"/>
      <c r="F2031" s="651"/>
      <c r="G2031" s="651">
        <v>50620512</v>
      </c>
      <c r="H2031" s="654" t="s">
        <v>68</v>
      </c>
      <c r="I2031" s="654"/>
      <c r="J2031" s="654"/>
      <c r="K2031" s="675"/>
      <c r="L2031" s="675"/>
    </row>
    <row r="2032" spans="2:12" ht="14.25" hidden="1" x14ac:dyDescent="0.2">
      <c r="B2032" s="321"/>
      <c r="C2032" s="653">
        <v>21020202</v>
      </c>
      <c r="D2032" s="651"/>
      <c r="E2032" s="651"/>
      <c r="F2032" s="651"/>
      <c r="G2032" s="651">
        <v>50620512</v>
      </c>
      <c r="H2032" s="654" t="s">
        <v>69</v>
      </c>
      <c r="I2032" s="654"/>
      <c r="J2032" s="654"/>
      <c r="K2032" s="675"/>
      <c r="L2032" s="675"/>
    </row>
    <row r="2033" spans="2:12" ht="25.5" hidden="1" x14ac:dyDescent="0.2">
      <c r="B2033" s="321"/>
      <c r="C2033" s="653">
        <v>21020205</v>
      </c>
      <c r="D2033" s="651"/>
      <c r="E2033" s="651"/>
      <c r="F2033" s="651"/>
      <c r="G2033" s="651">
        <v>50620512</v>
      </c>
      <c r="H2033" s="654" t="s">
        <v>70</v>
      </c>
      <c r="I2033" s="654"/>
      <c r="J2033" s="654"/>
      <c r="K2033" s="675"/>
      <c r="L2033" s="675"/>
    </row>
    <row r="2034" spans="2:12" ht="25.5" hidden="1" x14ac:dyDescent="0.2">
      <c r="B2034" s="321"/>
      <c r="C2034" s="653">
        <v>2202</v>
      </c>
      <c r="D2034" s="651"/>
      <c r="E2034" s="651"/>
      <c r="F2034" s="651"/>
      <c r="G2034" s="651">
        <v>50620512</v>
      </c>
      <c r="H2034" s="654" t="s">
        <v>71</v>
      </c>
      <c r="I2034" s="654"/>
      <c r="J2034" s="654"/>
      <c r="K2034" s="675"/>
      <c r="L2034" s="675"/>
    </row>
    <row r="2035" spans="2:12" ht="14.25" hidden="1" x14ac:dyDescent="0.2">
      <c r="B2035" s="321"/>
      <c r="C2035" s="653">
        <v>220201</v>
      </c>
      <c r="D2035" s="651"/>
      <c r="E2035" s="651"/>
      <c r="F2035" s="651"/>
      <c r="G2035" s="651">
        <v>50620512</v>
      </c>
      <c r="H2035" s="654" t="s">
        <v>72</v>
      </c>
      <c r="I2035" s="654"/>
      <c r="J2035" s="654"/>
      <c r="K2035" s="675"/>
      <c r="L2035" s="675"/>
    </row>
    <row r="2036" spans="2:12" ht="14.25" hidden="1" x14ac:dyDescent="0.2">
      <c r="B2036" s="321"/>
      <c r="C2036" s="653">
        <v>22010101</v>
      </c>
      <c r="D2036" s="651"/>
      <c r="E2036" s="651"/>
      <c r="F2036" s="651"/>
      <c r="G2036" s="651">
        <v>50620512</v>
      </c>
      <c r="H2036" s="654" t="s">
        <v>73</v>
      </c>
      <c r="I2036" s="654"/>
      <c r="J2036" s="654"/>
      <c r="K2036" s="675"/>
      <c r="L2036" s="675"/>
    </row>
    <row r="2037" spans="2:12" ht="14.25" hidden="1" x14ac:dyDescent="0.2">
      <c r="B2037" s="321"/>
      <c r="C2037" s="653">
        <v>22010102</v>
      </c>
      <c r="D2037" s="651"/>
      <c r="E2037" s="651"/>
      <c r="F2037" s="651"/>
      <c r="G2037" s="651">
        <v>50620512</v>
      </c>
      <c r="H2037" s="654" t="s">
        <v>74</v>
      </c>
      <c r="I2037" s="654"/>
      <c r="J2037" s="654"/>
      <c r="K2037" s="675"/>
      <c r="L2037" s="675"/>
    </row>
    <row r="2038" spans="2:12" ht="14.25" hidden="1" x14ac:dyDescent="0.2">
      <c r="B2038" s="321"/>
      <c r="C2038" s="653">
        <v>22010103</v>
      </c>
      <c r="D2038" s="651"/>
      <c r="E2038" s="651"/>
      <c r="F2038" s="651"/>
      <c r="G2038" s="651">
        <v>50620512</v>
      </c>
      <c r="H2038" s="654" t="s">
        <v>75</v>
      </c>
      <c r="I2038" s="654"/>
      <c r="J2038" s="654"/>
      <c r="K2038" s="675"/>
      <c r="L2038" s="675"/>
    </row>
    <row r="2039" spans="2:12" ht="14.25" hidden="1" x14ac:dyDescent="0.2">
      <c r="B2039" s="321"/>
      <c r="C2039" s="649">
        <v>2202</v>
      </c>
      <c r="D2039" s="650"/>
      <c r="E2039" s="649"/>
      <c r="F2039" s="668"/>
      <c r="G2039" s="653">
        <v>50620512</v>
      </c>
      <c r="H2039" s="669" t="s">
        <v>4</v>
      </c>
      <c r="I2039" s="670">
        <f>SUM(I2040,I2043,I2047,I2057,I2066,I2069,I2073,I2075,I2078,I2080)</f>
        <v>70000000</v>
      </c>
      <c r="J2039" s="670"/>
      <c r="K2039" s="675"/>
      <c r="L2039" s="675"/>
    </row>
    <row r="2040" spans="2:12" ht="25.5" hidden="1" x14ac:dyDescent="0.2">
      <c r="B2040" s="321"/>
      <c r="C2040" s="649">
        <v>220201</v>
      </c>
      <c r="D2040" s="650"/>
      <c r="E2040" s="649"/>
      <c r="F2040" s="668"/>
      <c r="G2040" s="653">
        <v>50620512</v>
      </c>
      <c r="H2040" s="669" t="s">
        <v>76</v>
      </c>
      <c r="I2040" s="670">
        <f>SUM(I2041:I2042)</f>
        <v>800000</v>
      </c>
      <c r="J2040" s="670"/>
      <c r="K2040" s="675"/>
      <c r="L2040" s="675"/>
    </row>
    <row r="2041" spans="2:12" ht="25.5" hidden="1" x14ac:dyDescent="0.2">
      <c r="B2041" s="321"/>
      <c r="C2041" s="653">
        <v>22020101</v>
      </c>
      <c r="D2041" s="651">
        <v>70451</v>
      </c>
      <c r="E2041" s="653"/>
      <c r="F2041" s="666" t="s">
        <v>502</v>
      </c>
      <c r="G2041" s="653">
        <v>50620512</v>
      </c>
      <c r="H2041" s="654" t="s">
        <v>77</v>
      </c>
      <c r="I2041" s="664">
        <v>500000</v>
      </c>
      <c r="J2041" s="664"/>
      <c r="K2041" s="675"/>
      <c r="L2041" s="675"/>
    </row>
    <row r="2042" spans="2:12" ht="25.5" hidden="1" x14ac:dyDescent="0.2">
      <c r="B2042" s="321"/>
      <c r="C2042" s="653">
        <v>22020102</v>
      </c>
      <c r="D2042" s="651">
        <v>70452</v>
      </c>
      <c r="E2042" s="653"/>
      <c r="F2042" s="666" t="s">
        <v>502</v>
      </c>
      <c r="G2042" s="653">
        <v>50620512</v>
      </c>
      <c r="H2042" s="654" t="s">
        <v>78</v>
      </c>
      <c r="I2042" s="664">
        <v>300000</v>
      </c>
      <c r="J2042" s="664"/>
      <c r="K2042" s="675"/>
      <c r="L2042" s="675"/>
    </row>
    <row r="2043" spans="2:12" ht="14.25" hidden="1" x14ac:dyDescent="0.2">
      <c r="B2043" s="321"/>
      <c r="C2043" s="649">
        <v>220202</v>
      </c>
      <c r="D2043" s="650"/>
      <c r="E2043" s="649"/>
      <c r="F2043" s="668"/>
      <c r="G2043" s="653">
        <v>50620512</v>
      </c>
      <c r="H2043" s="669" t="s">
        <v>81</v>
      </c>
      <c r="I2043" s="670">
        <f>SUM(I2044:I2046)</f>
        <v>1020000</v>
      </c>
      <c r="J2043" s="670"/>
      <c r="K2043" s="675"/>
      <c r="L2043" s="675"/>
    </row>
    <row r="2044" spans="2:12" ht="14.25" hidden="1" x14ac:dyDescent="0.2">
      <c r="B2044" s="321"/>
      <c r="C2044" s="653">
        <v>22020201</v>
      </c>
      <c r="D2044" s="651"/>
      <c r="E2044" s="653"/>
      <c r="F2044" s="671"/>
      <c r="G2044" s="653">
        <v>50620512</v>
      </c>
      <c r="H2044" s="654" t="s">
        <v>82</v>
      </c>
      <c r="I2044" s="664"/>
      <c r="J2044" s="664"/>
      <c r="K2044" s="675"/>
      <c r="L2044" s="675"/>
    </row>
    <row r="2045" spans="2:12" ht="38.25" hidden="1" x14ac:dyDescent="0.2">
      <c r="B2045" s="321"/>
      <c r="C2045" s="653">
        <v>22020204</v>
      </c>
      <c r="D2045" s="651">
        <v>70460</v>
      </c>
      <c r="E2045" s="653"/>
      <c r="F2045" s="666" t="s">
        <v>502</v>
      </c>
      <c r="G2045" s="653">
        <v>50620512</v>
      </c>
      <c r="H2045" s="654" t="s">
        <v>85</v>
      </c>
      <c r="I2045" s="664">
        <v>420000</v>
      </c>
      <c r="J2045" s="664"/>
      <c r="K2045" s="675"/>
      <c r="L2045" s="675"/>
    </row>
    <row r="2046" spans="2:12" ht="14.25" hidden="1" x14ac:dyDescent="0.2">
      <c r="B2046" s="321"/>
      <c r="C2046" s="653">
        <v>22020206</v>
      </c>
      <c r="D2046" s="651">
        <v>70510</v>
      </c>
      <c r="E2046" s="653"/>
      <c r="F2046" s="666" t="s">
        <v>502</v>
      </c>
      <c r="G2046" s="653">
        <v>50620512</v>
      </c>
      <c r="H2046" s="654" t="s">
        <v>87</v>
      </c>
      <c r="I2046" s="664">
        <v>600000</v>
      </c>
      <c r="J2046" s="664"/>
      <c r="K2046" s="675"/>
      <c r="L2046" s="675"/>
    </row>
    <row r="2047" spans="2:12" ht="25.5" hidden="1" x14ac:dyDescent="0.2">
      <c r="B2047" s="321"/>
      <c r="C2047" s="649">
        <v>220203</v>
      </c>
      <c r="D2047" s="650"/>
      <c r="E2047" s="649"/>
      <c r="F2047" s="668"/>
      <c r="G2047" s="653">
        <v>50620512</v>
      </c>
      <c r="H2047" s="669" t="s">
        <v>89</v>
      </c>
      <c r="I2047" s="670">
        <f>SUM(I2048:I2056)</f>
        <v>11050000</v>
      </c>
      <c r="J2047" s="670"/>
      <c r="K2047" s="675"/>
      <c r="L2047" s="675"/>
    </row>
    <row r="2048" spans="2:12" ht="38.25" hidden="1" x14ac:dyDescent="0.2">
      <c r="B2048" s="321"/>
      <c r="C2048" s="653">
        <v>22020301</v>
      </c>
      <c r="D2048" s="651">
        <v>70133</v>
      </c>
      <c r="E2048" s="653"/>
      <c r="F2048" s="666" t="s">
        <v>502</v>
      </c>
      <c r="G2048" s="653">
        <v>50620512</v>
      </c>
      <c r="H2048" s="654" t="s">
        <v>90</v>
      </c>
      <c r="I2048" s="664">
        <v>2000000</v>
      </c>
      <c r="J2048" s="664"/>
      <c r="K2048" s="675"/>
      <c r="L2048" s="675"/>
    </row>
    <row r="2049" spans="2:12" ht="14.25" hidden="1" x14ac:dyDescent="0.2">
      <c r="B2049" s="321"/>
      <c r="C2049" s="653">
        <v>22020302</v>
      </c>
      <c r="D2049" s="651">
        <v>70970</v>
      </c>
      <c r="E2049" s="653"/>
      <c r="F2049" s="666" t="s">
        <v>502</v>
      </c>
      <c r="G2049" s="653">
        <v>50620512</v>
      </c>
      <c r="H2049" s="654" t="s">
        <v>91</v>
      </c>
      <c r="I2049" s="664">
        <v>500000</v>
      </c>
      <c r="J2049" s="664"/>
      <c r="K2049" s="675"/>
      <c r="L2049" s="675"/>
    </row>
    <row r="2050" spans="2:12" ht="14.25" hidden="1" x14ac:dyDescent="0.2">
      <c r="B2050" s="321"/>
      <c r="C2050" s="653">
        <v>22020303</v>
      </c>
      <c r="D2050" s="651">
        <v>70970</v>
      </c>
      <c r="E2050" s="653"/>
      <c r="F2050" s="666" t="s">
        <v>502</v>
      </c>
      <c r="G2050" s="653">
        <v>50620512</v>
      </c>
      <c r="H2050" s="654" t="s">
        <v>92</v>
      </c>
      <c r="I2050" s="664">
        <v>340000</v>
      </c>
      <c r="J2050" s="664"/>
      <c r="K2050" s="675"/>
      <c r="L2050" s="675"/>
    </row>
    <row r="2051" spans="2:12" ht="25.5" hidden="1" x14ac:dyDescent="0.2">
      <c r="B2051" s="321"/>
      <c r="C2051" s="653">
        <v>22020304</v>
      </c>
      <c r="D2051" s="651">
        <v>70970</v>
      </c>
      <c r="E2051" s="653"/>
      <c r="F2051" s="666" t="s">
        <v>502</v>
      </c>
      <c r="G2051" s="653">
        <v>50620512</v>
      </c>
      <c r="H2051" s="654" t="s">
        <v>93</v>
      </c>
      <c r="I2051" s="664">
        <v>110000</v>
      </c>
      <c r="J2051" s="664"/>
      <c r="K2051" s="675"/>
      <c r="L2051" s="675"/>
    </row>
    <row r="2052" spans="2:12" ht="25.5" hidden="1" x14ac:dyDescent="0.2">
      <c r="B2052" s="321"/>
      <c r="C2052" s="653">
        <v>22020305</v>
      </c>
      <c r="D2052" s="651">
        <v>70133</v>
      </c>
      <c r="E2052" s="653"/>
      <c r="F2052" s="666" t="s">
        <v>502</v>
      </c>
      <c r="G2052" s="653">
        <v>50620512</v>
      </c>
      <c r="H2052" s="654" t="s">
        <v>94</v>
      </c>
      <c r="I2052" s="664">
        <v>3200000</v>
      </c>
      <c r="J2052" s="664"/>
      <c r="K2052" s="675"/>
      <c r="L2052" s="675"/>
    </row>
    <row r="2053" spans="2:12" ht="25.5" hidden="1" x14ac:dyDescent="0.2">
      <c r="B2053" s="321"/>
      <c r="C2053" s="653">
        <v>22020306</v>
      </c>
      <c r="D2053" s="651">
        <v>70133</v>
      </c>
      <c r="E2053" s="653"/>
      <c r="F2053" s="666" t="s">
        <v>502</v>
      </c>
      <c r="G2053" s="653">
        <v>50620512</v>
      </c>
      <c r="H2053" s="654" t="s">
        <v>95</v>
      </c>
      <c r="I2053" s="664">
        <v>1500000</v>
      </c>
      <c r="J2053" s="664"/>
      <c r="K2053" s="675"/>
      <c r="L2053" s="675"/>
    </row>
    <row r="2054" spans="2:12" ht="25.5" hidden="1" x14ac:dyDescent="0.2">
      <c r="B2054" s="321"/>
      <c r="C2054" s="653">
        <v>22020307</v>
      </c>
      <c r="D2054" s="651">
        <v>70712</v>
      </c>
      <c r="E2054" s="653"/>
      <c r="F2054" s="666" t="s">
        <v>502</v>
      </c>
      <c r="G2054" s="653">
        <v>50620512</v>
      </c>
      <c r="H2054" s="654" t="s">
        <v>96</v>
      </c>
      <c r="I2054" s="664">
        <v>1500000</v>
      </c>
      <c r="J2054" s="664"/>
      <c r="K2054" s="675"/>
      <c r="L2054" s="675"/>
    </row>
    <row r="2055" spans="2:12" ht="25.5" hidden="1" x14ac:dyDescent="0.2">
      <c r="B2055" s="321"/>
      <c r="C2055" s="653">
        <v>22020309</v>
      </c>
      <c r="D2055" s="651">
        <v>70133</v>
      </c>
      <c r="E2055" s="653"/>
      <c r="F2055" s="666" t="s">
        <v>502</v>
      </c>
      <c r="G2055" s="653">
        <v>50620512</v>
      </c>
      <c r="H2055" s="654" t="s">
        <v>98</v>
      </c>
      <c r="I2055" s="664">
        <v>500000</v>
      </c>
      <c r="J2055" s="664"/>
      <c r="K2055" s="675"/>
      <c r="L2055" s="675"/>
    </row>
    <row r="2056" spans="2:12" ht="25.5" hidden="1" x14ac:dyDescent="0.2">
      <c r="B2056" s="321"/>
      <c r="C2056" s="653">
        <v>22020310</v>
      </c>
      <c r="D2056" s="651"/>
      <c r="E2056" s="653"/>
      <c r="F2056" s="671"/>
      <c r="G2056" s="653">
        <v>50620512</v>
      </c>
      <c r="H2056" s="654" t="s">
        <v>99</v>
      </c>
      <c r="I2056" s="664">
        <v>1400000</v>
      </c>
      <c r="J2056" s="664"/>
      <c r="K2056" s="675"/>
      <c r="L2056" s="675"/>
    </row>
    <row r="2057" spans="2:12" ht="25.5" hidden="1" x14ac:dyDescent="0.2">
      <c r="B2057" s="321"/>
      <c r="C2057" s="649">
        <v>220204</v>
      </c>
      <c r="D2057" s="650"/>
      <c r="E2057" s="649"/>
      <c r="F2057" s="668"/>
      <c r="G2057" s="653">
        <v>50620512</v>
      </c>
      <c r="H2057" s="669" t="s">
        <v>101</v>
      </c>
      <c r="I2057" s="670">
        <f>SUM(I2058:I2065)</f>
        <v>14166000</v>
      </c>
      <c r="J2057" s="670"/>
      <c r="K2057" s="675"/>
      <c r="L2057" s="675"/>
    </row>
    <row r="2058" spans="2:12" ht="38.25" hidden="1" x14ac:dyDescent="0.2">
      <c r="B2058" s="321"/>
      <c r="C2058" s="653">
        <v>22020401</v>
      </c>
      <c r="D2058" s="651">
        <v>70451</v>
      </c>
      <c r="E2058" s="653"/>
      <c r="F2058" s="666" t="s">
        <v>502</v>
      </c>
      <c r="G2058" s="653">
        <v>50620512</v>
      </c>
      <c r="H2058" s="654" t="s">
        <v>102</v>
      </c>
      <c r="I2058" s="664">
        <v>1500000</v>
      </c>
      <c r="J2058" s="664"/>
      <c r="K2058" s="675"/>
      <c r="L2058" s="675"/>
    </row>
    <row r="2059" spans="2:12" ht="25.5" hidden="1" x14ac:dyDescent="0.2">
      <c r="B2059" s="321"/>
      <c r="C2059" s="653">
        <v>22020402</v>
      </c>
      <c r="D2059" s="651">
        <v>70610</v>
      </c>
      <c r="E2059" s="653"/>
      <c r="F2059" s="666" t="s">
        <v>502</v>
      </c>
      <c r="G2059" s="653">
        <v>50620512</v>
      </c>
      <c r="H2059" s="654" t="s">
        <v>103</v>
      </c>
      <c r="I2059" s="664">
        <v>1500000</v>
      </c>
      <c r="J2059" s="664"/>
      <c r="K2059" s="675"/>
      <c r="L2059" s="675"/>
    </row>
    <row r="2060" spans="2:12" ht="38.25" hidden="1" x14ac:dyDescent="0.2">
      <c r="B2060" s="321"/>
      <c r="C2060" s="653">
        <v>22020403</v>
      </c>
      <c r="D2060" s="651">
        <v>70610</v>
      </c>
      <c r="E2060" s="653"/>
      <c r="F2060" s="666" t="s">
        <v>502</v>
      </c>
      <c r="G2060" s="653">
        <v>50620512</v>
      </c>
      <c r="H2060" s="654" t="s">
        <v>104</v>
      </c>
      <c r="I2060" s="664">
        <v>1800000</v>
      </c>
      <c r="J2060" s="664"/>
      <c r="K2060" s="675"/>
      <c r="L2060" s="675"/>
    </row>
    <row r="2061" spans="2:12" ht="25.5" hidden="1" x14ac:dyDescent="0.2">
      <c r="B2061" s="321"/>
      <c r="C2061" s="653">
        <v>22020404</v>
      </c>
      <c r="D2061" s="651">
        <v>70610</v>
      </c>
      <c r="E2061" s="653"/>
      <c r="F2061" s="666" t="s">
        <v>502</v>
      </c>
      <c r="G2061" s="653">
        <v>50620512</v>
      </c>
      <c r="H2061" s="654" t="s">
        <v>105</v>
      </c>
      <c r="I2061" s="664">
        <v>1800000</v>
      </c>
      <c r="J2061" s="664"/>
      <c r="K2061" s="675"/>
      <c r="L2061" s="675"/>
    </row>
    <row r="2062" spans="2:12" ht="25.5" hidden="1" x14ac:dyDescent="0.2">
      <c r="B2062" s="321"/>
      <c r="C2062" s="653">
        <v>22020405</v>
      </c>
      <c r="D2062" s="651">
        <v>70133</v>
      </c>
      <c r="E2062" s="653"/>
      <c r="F2062" s="666" t="s">
        <v>502</v>
      </c>
      <c r="G2062" s="653">
        <v>50620512</v>
      </c>
      <c r="H2062" s="654" t="s">
        <v>106</v>
      </c>
      <c r="I2062" s="664">
        <v>4000000</v>
      </c>
      <c r="J2062" s="664"/>
      <c r="K2062" s="675"/>
      <c r="L2062" s="675"/>
    </row>
    <row r="2063" spans="2:12" ht="14.25" hidden="1" x14ac:dyDescent="0.2">
      <c r="B2063" s="321"/>
      <c r="C2063" s="653">
        <v>22020406</v>
      </c>
      <c r="D2063" s="651">
        <v>70133</v>
      </c>
      <c r="E2063" s="653"/>
      <c r="F2063" s="666" t="s">
        <v>502</v>
      </c>
      <c r="G2063" s="653">
        <v>50620512</v>
      </c>
      <c r="H2063" s="651" t="s">
        <v>107</v>
      </c>
      <c r="I2063" s="672">
        <v>1466000</v>
      </c>
      <c r="J2063" s="672"/>
      <c r="K2063" s="675"/>
      <c r="L2063" s="675"/>
    </row>
    <row r="2064" spans="2:12" ht="25.5" hidden="1" x14ac:dyDescent="0.2">
      <c r="B2064" s="321"/>
      <c r="C2064" s="653">
        <v>22020410</v>
      </c>
      <c r="D2064" s="651">
        <v>70640</v>
      </c>
      <c r="E2064" s="653"/>
      <c r="F2064" s="666" t="s">
        <v>502</v>
      </c>
      <c r="G2064" s="653">
        <v>50620512</v>
      </c>
      <c r="H2064" s="654" t="s">
        <v>109</v>
      </c>
      <c r="I2064" s="664">
        <v>500000</v>
      </c>
      <c r="J2064" s="664"/>
      <c r="K2064" s="675"/>
      <c r="L2064" s="675"/>
    </row>
    <row r="2065" spans="2:12" ht="25.5" hidden="1" x14ac:dyDescent="0.2">
      <c r="B2065" s="321"/>
      <c r="C2065" s="653">
        <v>22020413</v>
      </c>
      <c r="D2065" s="651">
        <v>70660</v>
      </c>
      <c r="E2065" s="653"/>
      <c r="F2065" s="666" t="s">
        <v>502</v>
      </c>
      <c r="G2065" s="653">
        <v>50620512</v>
      </c>
      <c r="H2065" s="654" t="s">
        <v>112</v>
      </c>
      <c r="I2065" s="664">
        <v>1600000</v>
      </c>
      <c r="J2065" s="664"/>
      <c r="K2065" s="675"/>
      <c r="L2065" s="675"/>
    </row>
    <row r="2066" spans="2:12" ht="14.25" hidden="1" x14ac:dyDescent="0.2">
      <c r="B2066" s="321"/>
      <c r="C2066" s="649">
        <v>220205</v>
      </c>
      <c r="D2066" s="650"/>
      <c r="E2066" s="649"/>
      <c r="F2066" s="668"/>
      <c r="G2066" s="653">
        <v>50620512</v>
      </c>
      <c r="H2066" s="669" t="s">
        <v>113</v>
      </c>
      <c r="I2066" s="670">
        <f>SUM(I2067:I2068)</f>
        <v>0</v>
      </c>
      <c r="J2066" s="670"/>
      <c r="K2066" s="675"/>
      <c r="L2066" s="675"/>
    </row>
    <row r="2067" spans="2:12" ht="14.25" hidden="1" x14ac:dyDescent="0.2">
      <c r="B2067" s="321"/>
      <c r="C2067" s="653">
        <v>22020501</v>
      </c>
      <c r="D2067" s="651"/>
      <c r="E2067" s="653"/>
      <c r="F2067" s="671"/>
      <c r="G2067" s="653">
        <v>50620512</v>
      </c>
      <c r="H2067" s="654" t="s">
        <v>114</v>
      </c>
      <c r="I2067" s="664"/>
      <c r="J2067" s="664"/>
      <c r="K2067" s="675"/>
      <c r="L2067" s="675"/>
    </row>
    <row r="2068" spans="2:12" ht="25.5" hidden="1" x14ac:dyDescent="0.2">
      <c r="B2068" s="321"/>
      <c r="C2068" s="653">
        <v>22020502</v>
      </c>
      <c r="D2068" s="651"/>
      <c r="E2068" s="653"/>
      <c r="F2068" s="671"/>
      <c r="G2068" s="653">
        <v>50620512</v>
      </c>
      <c r="H2068" s="654" t="s">
        <v>115</v>
      </c>
      <c r="I2068" s="664"/>
      <c r="J2068" s="664"/>
      <c r="K2068" s="675"/>
      <c r="L2068" s="675"/>
    </row>
    <row r="2069" spans="2:12" ht="25.5" hidden="1" x14ac:dyDescent="0.2">
      <c r="B2069" s="321"/>
      <c r="C2069" s="649">
        <v>220206</v>
      </c>
      <c r="D2069" s="650"/>
      <c r="E2069" s="649"/>
      <c r="F2069" s="668"/>
      <c r="G2069" s="653">
        <v>50620512</v>
      </c>
      <c r="H2069" s="669" t="s">
        <v>116</v>
      </c>
      <c r="I2069" s="670">
        <f>SUM(I2070:I2072)</f>
        <v>3840000</v>
      </c>
      <c r="J2069" s="670"/>
      <c r="K2069" s="675"/>
      <c r="L2069" s="675"/>
    </row>
    <row r="2070" spans="2:12" ht="14.25" hidden="1" x14ac:dyDescent="0.2">
      <c r="B2070" s="321"/>
      <c r="C2070" s="653">
        <v>22020601</v>
      </c>
      <c r="D2070" s="651">
        <v>70133</v>
      </c>
      <c r="E2070" s="653"/>
      <c r="F2070" s="666" t="s">
        <v>502</v>
      </c>
      <c r="G2070" s="653">
        <v>50620512</v>
      </c>
      <c r="H2070" s="654" t="s">
        <v>117</v>
      </c>
      <c r="I2070" s="664">
        <v>1440000</v>
      </c>
      <c r="J2070" s="664"/>
      <c r="K2070" s="675"/>
      <c r="L2070" s="675"/>
    </row>
    <row r="2071" spans="2:12" ht="14.25" hidden="1" x14ac:dyDescent="0.2">
      <c r="B2071" s="321"/>
      <c r="C2071" s="653">
        <v>22020602</v>
      </c>
      <c r="D2071" s="651"/>
      <c r="E2071" s="653"/>
      <c r="F2071" s="671"/>
      <c r="G2071" s="653">
        <v>50620512</v>
      </c>
      <c r="H2071" s="654" t="s">
        <v>118</v>
      </c>
      <c r="I2071" s="664"/>
      <c r="J2071" s="664"/>
      <c r="K2071" s="675"/>
      <c r="L2071" s="675"/>
    </row>
    <row r="2072" spans="2:12" ht="25.5" hidden="1" x14ac:dyDescent="0.2">
      <c r="B2072" s="321"/>
      <c r="C2072" s="653">
        <v>22020605</v>
      </c>
      <c r="D2072" s="651">
        <v>70560</v>
      </c>
      <c r="E2072" s="653"/>
      <c r="F2072" s="666" t="s">
        <v>502</v>
      </c>
      <c r="G2072" s="653">
        <v>50620512</v>
      </c>
      <c r="H2072" s="654" t="s">
        <v>121</v>
      </c>
      <c r="I2072" s="664">
        <v>2400000</v>
      </c>
      <c r="J2072" s="664"/>
      <c r="K2072" s="675"/>
      <c r="L2072" s="675"/>
    </row>
    <row r="2073" spans="2:12" ht="38.25" hidden="1" x14ac:dyDescent="0.2">
      <c r="B2073" s="321"/>
      <c r="C2073" s="649">
        <v>220207</v>
      </c>
      <c r="D2073" s="650"/>
      <c r="E2073" s="649"/>
      <c r="F2073" s="668"/>
      <c r="G2073" s="653">
        <v>50620512</v>
      </c>
      <c r="H2073" s="669" t="s">
        <v>122</v>
      </c>
      <c r="I2073" s="670">
        <f>SUM(I2074:I2074)</f>
        <v>0</v>
      </c>
      <c r="J2073" s="670"/>
      <c r="K2073" s="675"/>
      <c r="L2073" s="675"/>
    </row>
    <row r="2074" spans="2:12" ht="14.25" hidden="1" x14ac:dyDescent="0.2">
      <c r="B2074" s="321"/>
      <c r="C2074" s="653">
        <v>22020701</v>
      </c>
      <c r="D2074" s="651"/>
      <c r="E2074" s="653"/>
      <c r="F2074" s="671"/>
      <c r="G2074" s="653">
        <v>50620512</v>
      </c>
      <c r="H2074" s="654" t="s">
        <v>123</v>
      </c>
      <c r="I2074" s="664"/>
      <c r="J2074" s="664"/>
      <c r="K2074" s="675"/>
      <c r="L2074" s="675"/>
    </row>
    <row r="2075" spans="2:12" ht="25.5" hidden="1" x14ac:dyDescent="0.2">
      <c r="B2075" s="321"/>
      <c r="C2075" s="649">
        <v>220208</v>
      </c>
      <c r="D2075" s="650"/>
      <c r="E2075" s="649"/>
      <c r="F2075" s="668"/>
      <c r="G2075" s="653">
        <v>50620512</v>
      </c>
      <c r="H2075" s="669" t="s">
        <v>129</v>
      </c>
      <c r="I2075" s="670">
        <f>SUM(I2076:I2077)</f>
        <v>17184000</v>
      </c>
      <c r="J2075" s="670"/>
      <c r="K2075" s="675"/>
      <c r="L2075" s="675"/>
    </row>
    <row r="2076" spans="2:12" ht="25.5" hidden="1" x14ac:dyDescent="0.2">
      <c r="B2076" s="321"/>
      <c r="C2076" s="653">
        <v>22020801</v>
      </c>
      <c r="D2076" s="651"/>
      <c r="E2076" s="653"/>
      <c r="F2076" s="671"/>
      <c r="G2076" s="653">
        <v>50620512</v>
      </c>
      <c r="H2076" s="654" t="s">
        <v>130</v>
      </c>
      <c r="I2076" s="664"/>
      <c r="J2076" s="664"/>
      <c r="K2076" s="675"/>
      <c r="L2076" s="675"/>
    </row>
    <row r="2077" spans="2:12" ht="25.5" hidden="1" x14ac:dyDescent="0.2">
      <c r="B2077" s="321"/>
      <c r="C2077" s="653">
        <v>22020803</v>
      </c>
      <c r="D2077" s="651">
        <v>70434</v>
      </c>
      <c r="E2077" s="653"/>
      <c r="F2077" s="666" t="s">
        <v>502</v>
      </c>
      <c r="G2077" s="653">
        <v>50620512</v>
      </c>
      <c r="H2077" s="654" t="s">
        <v>132</v>
      </c>
      <c r="I2077" s="664">
        <v>17184000</v>
      </c>
      <c r="J2077" s="664"/>
      <c r="K2077" s="675"/>
      <c r="L2077" s="675"/>
    </row>
    <row r="2078" spans="2:12" ht="25.5" hidden="1" x14ac:dyDescent="0.2">
      <c r="B2078" s="321"/>
      <c r="C2078" s="649">
        <v>220209</v>
      </c>
      <c r="D2078" s="650"/>
      <c r="E2078" s="649"/>
      <c r="F2078" s="668"/>
      <c r="G2078" s="653">
        <v>50620512</v>
      </c>
      <c r="H2078" s="669" t="s">
        <v>134</v>
      </c>
      <c r="I2078" s="670">
        <f>SUM(I2079:I2079)</f>
        <v>1200000</v>
      </c>
      <c r="J2078" s="670"/>
      <c r="K2078" s="675"/>
      <c r="L2078" s="675"/>
    </row>
    <row r="2079" spans="2:12" ht="25.5" hidden="1" x14ac:dyDescent="0.2">
      <c r="B2079" s="321"/>
      <c r="C2079" s="653">
        <v>22020901</v>
      </c>
      <c r="D2079" s="651">
        <v>70133</v>
      </c>
      <c r="E2079" s="653"/>
      <c r="F2079" s="666" t="s">
        <v>502</v>
      </c>
      <c r="G2079" s="653">
        <v>50620512</v>
      </c>
      <c r="H2079" s="654" t="s">
        <v>135</v>
      </c>
      <c r="I2079" s="664">
        <v>1200000</v>
      </c>
      <c r="J2079" s="664"/>
      <c r="K2079" s="675"/>
      <c r="L2079" s="675"/>
    </row>
    <row r="2080" spans="2:12" ht="25.5" hidden="1" x14ac:dyDescent="0.2">
      <c r="B2080" s="321"/>
      <c r="C2080" s="649">
        <v>220210</v>
      </c>
      <c r="D2080" s="650"/>
      <c r="E2080" s="649"/>
      <c r="F2080" s="668"/>
      <c r="G2080" s="653">
        <v>50620512</v>
      </c>
      <c r="H2080" s="669" t="s">
        <v>137</v>
      </c>
      <c r="I2080" s="670">
        <f>SUM(I2081:I2086)</f>
        <v>20740000</v>
      </c>
      <c r="J2080" s="670"/>
      <c r="K2080" s="675"/>
      <c r="L2080" s="675"/>
    </row>
    <row r="2081" spans="2:12" ht="18.75" hidden="1" customHeight="1" x14ac:dyDescent="0.2">
      <c r="B2081" s="321"/>
      <c r="C2081" s="400">
        <v>22021002</v>
      </c>
      <c r="D2081" s="400"/>
      <c r="E2081" s="400"/>
      <c r="F2081" s="400"/>
      <c r="G2081" s="400"/>
      <c r="H2081" s="677" t="s">
        <v>139</v>
      </c>
      <c r="I2081" s="664">
        <v>3400000</v>
      </c>
      <c r="J2081" s="664"/>
      <c r="K2081" s="675"/>
      <c r="L2081" s="675"/>
    </row>
    <row r="2082" spans="2:12" ht="25.5" hidden="1" x14ac:dyDescent="0.2">
      <c r="B2082" s="321"/>
      <c r="C2082" s="653">
        <v>22021003</v>
      </c>
      <c r="D2082" s="651"/>
      <c r="E2082" s="653"/>
      <c r="F2082" s="671"/>
      <c r="G2082" s="653">
        <v>50620512</v>
      </c>
      <c r="H2082" s="654" t="s">
        <v>140</v>
      </c>
      <c r="I2082" s="664">
        <v>140000</v>
      </c>
      <c r="J2082" s="664"/>
      <c r="K2082" s="675"/>
      <c r="L2082" s="675"/>
    </row>
    <row r="2083" spans="2:12" ht="25.5" hidden="1" x14ac:dyDescent="0.2">
      <c r="B2083" s="321"/>
      <c r="C2083" s="653">
        <v>22021006</v>
      </c>
      <c r="D2083" s="651">
        <v>70133</v>
      </c>
      <c r="E2083" s="653"/>
      <c r="F2083" s="666" t="s">
        <v>502</v>
      </c>
      <c r="G2083" s="653">
        <v>50620512</v>
      </c>
      <c r="H2083" s="654" t="s">
        <v>142</v>
      </c>
      <c r="I2083" s="664">
        <v>100000</v>
      </c>
      <c r="J2083" s="664"/>
      <c r="K2083" s="675"/>
      <c r="L2083" s="675"/>
    </row>
    <row r="2084" spans="2:12" ht="14.25" hidden="1" x14ac:dyDescent="0.2">
      <c r="B2084" s="321"/>
      <c r="C2084" s="653">
        <v>22021007</v>
      </c>
      <c r="D2084" s="651">
        <v>70133</v>
      </c>
      <c r="E2084" s="653"/>
      <c r="F2084" s="666" t="s">
        <v>502</v>
      </c>
      <c r="G2084" s="653">
        <v>50620512</v>
      </c>
      <c r="H2084" s="654" t="s">
        <v>143</v>
      </c>
      <c r="I2084" s="664">
        <v>500000</v>
      </c>
      <c r="J2084" s="664"/>
      <c r="K2084" s="675"/>
      <c r="L2084" s="675"/>
    </row>
    <row r="2085" spans="2:12" ht="25.5" hidden="1" x14ac:dyDescent="0.2">
      <c r="B2085" s="321"/>
      <c r="C2085" s="653">
        <v>22021008</v>
      </c>
      <c r="D2085" s="651">
        <v>70960</v>
      </c>
      <c r="E2085" s="653"/>
      <c r="F2085" s="666" t="s">
        <v>502</v>
      </c>
      <c r="G2085" s="653">
        <v>50620512</v>
      </c>
      <c r="H2085" s="654" t="s">
        <v>144</v>
      </c>
      <c r="I2085" s="664">
        <v>16600000</v>
      </c>
      <c r="J2085" s="664"/>
      <c r="K2085" s="675"/>
      <c r="L2085" s="675"/>
    </row>
    <row r="2086" spans="2:12" ht="25.5" hidden="1" x14ac:dyDescent="0.2">
      <c r="B2086" s="321"/>
      <c r="C2086" s="653">
        <v>22021021</v>
      </c>
      <c r="D2086" s="653"/>
      <c r="E2086" s="653"/>
      <c r="F2086" s="653"/>
      <c r="G2086" s="653">
        <v>50620512</v>
      </c>
      <c r="H2086" s="654" t="s">
        <v>149</v>
      </c>
      <c r="I2086" s="664"/>
      <c r="J2086" s="664"/>
      <c r="K2086" s="675"/>
      <c r="L2086" s="675"/>
    </row>
    <row r="2087" spans="2:12" ht="14.25" hidden="1" x14ac:dyDescent="0.2">
      <c r="B2087" s="321"/>
      <c r="C2087" s="321"/>
      <c r="D2087" s="321"/>
      <c r="E2087" s="321"/>
      <c r="F2087" s="321"/>
      <c r="G2087" s="321"/>
      <c r="H2087" s="321"/>
      <c r="I2087" s="321"/>
      <c r="J2087" s="321"/>
      <c r="K2087" s="675"/>
      <c r="L2087" s="675"/>
    </row>
    <row r="2088" spans="2:12" ht="14.25" hidden="1" x14ac:dyDescent="0.2">
      <c r="B2088" s="321"/>
      <c r="C2088" s="399"/>
      <c r="D2088" s="399"/>
      <c r="E2088" s="399"/>
      <c r="F2088" s="399"/>
      <c r="G2088" s="399"/>
      <c r="H2088" s="673"/>
      <c r="I2088" s="673"/>
      <c r="J2088" s="673"/>
      <c r="K2088" s="675"/>
      <c r="L2088" s="675"/>
    </row>
    <row r="2089" spans="2:12" ht="14.25" hidden="1" x14ac:dyDescent="0.2">
      <c r="B2089" s="321"/>
      <c r="C2089" s="321">
        <v>23</v>
      </c>
      <c r="D2089" s="321"/>
      <c r="E2089" s="321"/>
      <c r="F2089" s="321"/>
      <c r="G2089" s="321"/>
      <c r="H2089" s="521" t="s">
        <v>154</v>
      </c>
      <c r="I2089" s="520">
        <f>I2090</f>
        <v>143000000</v>
      </c>
      <c r="J2089" s="520"/>
      <c r="K2089" s="675"/>
      <c r="L2089" s="675"/>
    </row>
    <row r="2090" spans="2:12" ht="14.25" hidden="1" x14ac:dyDescent="0.2">
      <c r="B2090" s="321"/>
      <c r="C2090" s="321">
        <v>2302</v>
      </c>
      <c r="D2090" s="321"/>
      <c r="E2090" s="321"/>
      <c r="F2090" s="321"/>
      <c r="G2090" s="321"/>
      <c r="H2090" s="321" t="s">
        <v>178</v>
      </c>
      <c r="I2090" s="520">
        <f>SUM(I2091:I2091)</f>
        <v>143000000</v>
      </c>
      <c r="J2090" s="520"/>
      <c r="K2090" s="675"/>
      <c r="L2090" s="675"/>
    </row>
    <row r="2091" spans="2:12" ht="14.25" hidden="1" x14ac:dyDescent="0.2">
      <c r="B2091" s="321"/>
      <c r="C2091" s="321">
        <v>23020118</v>
      </c>
      <c r="D2091" s="321"/>
      <c r="E2091" s="321"/>
      <c r="F2091" s="321"/>
      <c r="G2091" s="321"/>
      <c r="H2091" s="321" t="s">
        <v>190</v>
      </c>
      <c r="I2091" s="674">
        <v>143000000</v>
      </c>
      <c r="J2091" s="674"/>
      <c r="K2091" s="675"/>
      <c r="L2091" s="675"/>
    </row>
    <row r="2092" spans="2:12" ht="14.25" hidden="1" x14ac:dyDescent="0.2">
      <c r="B2092" s="321"/>
      <c r="C2092" s="321"/>
      <c r="D2092" s="321"/>
      <c r="E2092" s="321"/>
      <c r="F2092" s="321"/>
      <c r="G2092" s="321"/>
      <c r="H2092" s="321"/>
      <c r="I2092" s="321"/>
      <c r="J2092" s="321"/>
      <c r="K2092" s="675"/>
      <c r="L2092" s="675"/>
    </row>
    <row r="2093" spans="2:12" ht="14.25" hidden="1" x14ac:dyDescent="0.2">
      <c r="B2093" s="321"/>
      <c r="C2093" s="321"/>
      <c r="D2093" s="321"/>
      <c r="E2093" s="321"/>
      <c r="F2093" s="321"/>
      <c r="G2093" s="321"/>
      <c r="H2093" s="321"/>
      <c r="I2093" s="321"/>
      <c r="J2093" s="321"/>
      <c r="K2093" s="675"/>
      <c r="L2093" s="675"/>
    </row>
    <row r="2094" spans="2:12" ht="14.25" hidden="1" customHeight="1" x14ac:dyDescent="0.2">
      <c r="B2094" s="321"/>
      <c r="C2094" s="918" t="s">
        <v>222</v>
      </c>
      <c r="D2094" s="919"/>
      <c r="E2094" s="919"/>
      <c r="F2094" s="919"/>
      <c r="G2094" s="919"/>
      <c r="H2094" s="919"/>
      <c r="I2094" s="919"/>
      <c r="J2094" s="919"/>
      <c r="K2094" s="675"/>
      <c r="L2094" s="675"/>
    </row>
    <row r="2095" spans="2:12" ht="14.25" hidden="1" x14ac:dyDescent="0.2">
      <c r="B2095" s="321"/>
      <c r="C2095" s="321"/>
      <c r="D2095" s="321"/>
      <c r="E2095" s="321"/>
      <c r="F2095" s="321"/>
      <c r="G2095" s="321"/>
      <c r="H2095" s="321" t="s">
        <v>3</v>
      </c>
      <c r="I2095" s="333">
        <f>I2022</f>
        <v>502500384.51999998</v>
      </c>
      <c r="J2095" s="333"/>
      <c r="K2095" s="675"/>
      <c r="L2095" s="675"/>
    </row>
    <row r="2096" spans="2:12" ht="14.25" hidden="1" x14ac:dyDescent="0.2">
      <c r="B2096" s="321"/>
      <c r="C2096" s="321"/>
      <c r="D2096" s="321"/>
      <c r="E2096" s="321"/>
      <c r="F2096" s="321"/>
      <c r="G2096" s="321"/>
      <c r="H2096" s="321" t="s">
        <v>4</v>
      </c>
      <c r="I2096" s="333">
        <f>I2039</f>
        <v>70000000</v>
      </c>
      <c r="J2096" s="333"/>
      <c r="K2096" s="675"/>
      <c r="L2096" s="675"/>
    </row>
    <row r="2097" spans="2:12" ht="14.25" hidden="1" x14ac:dyDescent="0.2">
      <c r="B2097" s="321"/>
      <c r="C2097" s="321"/>
      <c r="D2097" s="321"/>
      <c r="E2097" s="321"/>
      <c r="F2097" s="321"/>
      <c r="G2097" s="321"/>
      <c r="H2097" s="321" t="s">
        <v>223</v>
      </c>
      <c r="I2097" s="321"/>
      <c r="J2097" s="321"/>
      <c r="K2097" s="675"/>
      <c r="L2097" s="675"/>
    </row>
    <row r="2098" spans="2:12" ht="14.25" hidden="1" x14ac:dyDescent="0.2">
      <c r="B2098" s="321"/>
      <c r="C2098" s="321"/>
      <c r="D2098" s="321"/>
      <c r="E2098" s="321"/>
      <c r="F2098" s="321"/>
      <c r="G2098" s="321"/>
      <c r="H2098" s="321" t="s">
        <v>154</v>
      </c>
      <c r="I2098" s="401">
        <f>I2089</f>
        <v>143000000</v>
      </c>
      <c r="J2098" s="401"/>
      <c r="K2098" s="675"/>
      <c r="L2098" s="675"/>
    </row>
    <row r="2099" spans="2:12" ht="14.25" hidden="1" x14ac:dyDescent="0.2">
      <c r="B2099" s="321"/>
      <c r="C2099" s="321"/>
      <c r="D2099" s="321"/>
      <c r="E2099" s="321"/>
      <c r="F2099" s="321"/>
      <c r="G2099" s="321"/>
      <c r="H2099" s="321" t="s">
        <v>2</v>
      </c>
      <c r="I2099" s="322">
        <f>SUM(I2095:I2098)</f>
        <v>715500384.51999998</v>
      </c>
      <c r="J2099" s="322"/>
      <c r="K2099" s="675"/>
      <c r="L2099" s="675"/>
    </row>
    <row r="2100" spans="2:12" ht="14.25" x14ac:dyDescent="0.2">
      <c r="B2100" s="321"/>
      <c r="C2100" s="321"/>
      <c r="D2100" s="321"/>
      <c r="E2100" s="321"/>
      <c r="F2100" s="321"/>
      <c r="G2100" s="321"/>
      <c r="H2100" s="321"/>
      <c r="I2100" s="321"/>
      <c r="J2100" s="321"/>
      <c r="K2100" s="675"/>
      <c r="L2100" s="675"/>
    </row>
    <row r="2101" spans="2:12" ht="24" customHeight="1" x14ac:dyDescent="0.2">
      <c r="B2101" s="934" t="s">
        <v>0</v>
      </c>
      <c r="C2101" s="934"/>
      <c r="D2101" s="934"/>
      <c r="E2101" s="934"/>
      <c r="F2101" s="934"/>
      <c r="G2101" s="934"/>
      <c r="H2101" s="934"/>
      <c r="I2101" s="934"/>
      <c r="J2101" s="934"/>
      <c r="K2101" s="934"/>
      <c r="L2101" s="934"/>
    </row>
    <row r="2102" spans="2:12" ht="31.5" customHeight="1" x14ac:dyDescent="0.2">
      <c r="B2102" s="935" t="s">
        <v>760</v>
      </c>
      <c r="C2102" s="935"/>
      <c r="D2102" s="935"/>
      <c r="E2102" s="935"/>
      <c r="F2102" s="935"/>
      <c r="G2102" s="935"/>
      <c r="H2102" s="935"/>
      <c r="I2102" s="935"/>
      <c r="J2102" s="935"/>
      <c r="K2102" s="935"/>
      <c r="L2102" s="935"/>
    </row>
    <row r="2103" spans="2:12" ht="51" x14ac:dyDescent="0.2">
      <c r="B2103" s="332" t="s">
        <v>470</v>
      </c>
      <c r="C2103" s="332" t="s">
        <v>466</v>
      </c>
      <c r="D2103" s="332" t="s">
        <v>500</v>
      </c>
      <c r="E2103" s="332" t="s">
        <v>501</v>
      </c>
      <c r="F2103" s="332" t="s">
        <v>467</v>
      </c>
      <c r="G2103" s="329" t="s">
        <v>455</v>
      </c>
      <c r="H2103" s="329" t="s">
        <v>559</v>
      </c>
      <c r="I2103" s="783" t="s">
        <v>1107</v>
      </c>
      <c r="J2103" s="329"/>
      <c r="K2103" s="329" t="s">
        <v>752</v>
      </c>
      <c r="L2103" s="329" t="s">
        <v>751</v>
      </c>
    </row>
    <row r="2104" spans="2:12" ht="14.25" x14ac:dyDescent="0.2">
      <c r="B2104" s="329"/>
      <c r="C2104" s="329"/>
      <c r="D2104" s="329"/>
      <c r="E2104" s="329"/>
      <c r="F2104" s="329"/>
      <c r="G2104" s="329"/>
      <c r="H2104" s="329"/>
      <c r="I2104" s="329"/>
      <c r="J2104" s="329"/>
      <c r="K2104" s="329"/>
      <c r="L2104" s="329"/>
    </row>
    <row r="2105" spans="2:12" ht="14.25" x14ac:dyDescent="0.2">
      <c r="B2105" s="512">
        <v>1</v>
      </c>
      <c r="C2105" s="512"/>
      <c r="D2105" s="512"/>
      <c r="E2105" s="512"/>
      <c r="F2105" s="512">
        <v>50610800</v>
      </c>
      <c r="G2105" s="331" t="s">
        <v>7</v>
      </c>
      <c r="H2105" s="510"/>
      <c r="I2105" s="510"/>
      <c r="J2105" s="510"/>
      <c r="K2105" s="510"/>
      <c r="L2105" s="510"/>
    </row>
    <row r="2106" spans="2:12" ht="14.25" x14ac:dyDescent="0.2">
      <c r="B2106" s="510">
        <v>12</v>
      </c>
      <c r="C2106" s="510"/>
      <c r="D2106" s="510"/>
      <c r="E2106" s="510"/>
      <c r="F2106" s="510"/>
      <c r="G2106" s="540" t="s">
        <v>8</v>
      </c>
      <c r="H2106" s="679">
        <v>1200000</v>
      </c>
      <c r="I2106" s="679">
        <v>1200000</v>
      </c>
      <c r="J2106" s="679"/>
      <c r="K2106" s="679">
        <v>1200000</v>
      </c>
      <c r="L2106" s="679">
        <v>150000</v>
      </c>
    </row>
    <row r="2107" spans="2:12" ht="14.25" x14ac:dyDescent="0.2">
      <c r="B2107" s="331">
        <v>120204</v>
      </c>
      <c r="C2107" s="331"/>
      <c r="D2107" s="331"/>
      <c r="E2107" s="512">
        <v>2101</v>
      </c>
      <c r="F2107" s="512">
        <v>50610800</v>
      </c>
      <c r="G2107" s="540" t="s">
        <v>19</v>
      </c>
      <c r="H2107" s="538">
        <v>1200000</v>
      </c>
      <c r="I2107" s="538">
        <v>1200000</v>
      </c>
      <c r="J2107" s="538"/>
      <c r="K2107" s="538">
        <v>1200000</v>
      </c>
      <c r="L2107" s="679" t="s">
        <v>757</v>
      </c>
    </row>
    <row r="2108" spans="2:12" ht="14.25" x14ac:dyDescent="0.2">
      <c r="B2108" s="630"/>
      <c r="C2108" s="630"/>
      <c r="D2108" s="630"/>
      <c r="E2108" s="630"/>
      <c r="F2108" s="630"/>
      <c r="G2108" s="506"/>
      <c r="H2108" s="680"/>
      <c r="I2108" s="680"/>
      <c r="J2108" s="680"/>
      <c r="K2108" s="680"/>
      <c r="L2108" s="681"/>
    </row>
    <row r="2109" spans="2:12" ht="14.25" x14ac:dyDescent="0.2">
      <c r="B2109" s="630">
        <v>21</v>
      </c>
      <c r="C2109" s="630"/>
      <c r="D2109" s="630"/>
      <c r="E2109" s="630"/>
      <c r="F2109" s="630"/>
      <c r="G2109" s="506" t="s">
        <v>761</v>
      </c>
      <c r="H2109" s="680"/>
      <c r="I2109" s="680"/>
      <c r="J2109" s="680"/>
      <c r="K2109" s="680"/>
      <c r="L2109" s="680"/>
    </row>
    <row r="2110" spans="2:12" ht="14.25" x14ac:dyDescent="0.2">
      <c r="B2110" s="512">
        <v>21010101</v>
      </c>
      <c r="C2110" s="512"/>
      <c r="D2110" s="512"/>
      <c r="E2110" s="632">
        <v>2101</v>
      </c>
      <c r="F2110" s="512"/>
      <c r="G2110" s="431" t="s">
        <v>60</v>
      </c>
      <c r="H2110" s="641"/>
      <c r="I2110" s="641"/>
      <c r="J2110" s="641"/>
      <c r="K2110" s="641"/>
      <c r="L2110" s="641"/>
    </row>
    <row r="2111" spans="2:12" ht="14.25" x14ac:dyDescent="0.2">
      <c r="B2111" s="512">
        <v>210201</v>
      </c>
      <c r="C2111" s="512"/>
      <c r="D2111" s="512"/>
      <c r="E2111" s="632">
        <v>2101</v>
      </c>
      <c r="F2111" s="512"/>
      <c r="G2111" s="457" t="s">
        <v>64</v>
      </c>
      <c r="H2111" s="636" t="s">
        <v>762</v>
      </c>
      <c r="I2111" s="636" t="s">
        <v>762</v>
      </c>
      <c r="J2111" s="636"/>
      <c r="K2111" s="636" t="s">
        <v>762</v>
      </c>
      <c r="L2111" s="636"/>
    </row>
    <row r="2112" spans="2:12" ht="14.25" x14ac:dyDescent="0.2">
      <c r="B2112" s="510">
        <v>2202</v>
      </c>
      <c r="C2112" s="505">
        <v>70160</v>
      </c>
      <c r="D2112" s="510"/>
      <c r="E2112" s="632">
        <v>2101</v>
      </c>
      <c r="F2112" s="510"/>
      <c r="G2112" s="511" t="s">
        <v>4</v>
      </c>
      <c r="H2112" s="639">
        <f>SUM(H2113,H2116,H2120,H2126,H2132,H2134,H2136,H2142)</f>
        <v>30000000</v>
      </c>
      <c r="I2112" s="825">
        <f>SUM(I2113,I2116,I2120,I2126,I2132,I2134,I2136,I2142)</f>
        <v>7307981.7699999996</v>
      </c>
      <c r="J2112" s="639"/>
      <c r="K2112" s="639">
        <v>40000000</v>
      </c>
      <c r="L2112" s="681" t="s">
        <v>757</v>
      </c>
    </row>
    <row r="2113" spans="2:12" ht="14.25" x14ac:dyDescent="0.2">
      <c r="B2113" s="510">
        <v>220201</v>
      </c>
      <c r="C2113" s="510"/>
      <c r="D2113" s="510"/>
      <c r="E2113" s="632">
        <v>2101</v>
      </c>
      <c r="F2113" s="510">
        <v>50510811</v>
      </c>
      <c r="G2113" s="511" t="s">
        <v>763</v>
      </c>
      <c r="H2113" s="639">
        <f>SUM(H2114:H2115)</f>
        <v>3500000</v>
      </c>
      <c r="I2113" s="639">
        <f>SUM(I2114:I2115)</f>
        <v>207981.77000000002</v>
      </c>
      <c r="J2113" s="639"/>
      <c r="K2113" s="639">
        <v>2000000</v>
      </c>
      <c r="L2113" s="681"/>
    </row>
    <row r="2114" spans="2:12" ht="14.25" x14ac:dyDescent="0.2">
      <c r="B2114" s="510">
        <v>22020101</v>
      </c>
      <c r="C2114" s="510">
        <v>70451</v>
      </c>
      <c r="D2114" s="510"/>
      <c r="E2114" s="632">
        <v>2101</v>
      </c>
      <c r="F2114" s="510">
        <v>50510811</v>
      </c>
      <c r="G2114" s="431" t="s">
        <v>764</v>
      </c>
      <c r="H2114" s="641">
        <v>2500000</v>
      </c>
      <c r="I2114" s="641">
        <v>100000</v>
      </c>
      <c r="J2114" s="641"/>
      <c r="K2114" s="641">
        <v>1000000</v>
      </c>
      <c r="L2114" s="681"/>
    </row>
    <row r="2115" spans="2:12" ht="14.25" x14ac:dyDescent="0.2">
      <c r="B2115" s="510">
        <v>22020102</v>
      </c>
      <c r="C2115" s="510"/>
      <c r="D2115" s="510"/>
      <c r="E2115" s="632">
        <v>2101</v>
      </c>
      <c r="F2115" s="510">
        <v>50510811</v>
      </c>
      <c r="G2115" s="431" t="s">
        <v>765</v>
      </c>
      <c r="H2115" s="641">
        <v>1000000</v>
      </c>
      <c r="I2115" s="641">
        <f>100000+7981.77</f>
        <v>107981.77</v>
      </c>
      <c r="J2115" s="641"/>
      <c r="K2115" s="641">
        <v>1000000</v>
      </c>
      <c r="L2115" s="681"/>
    </row>
    <row r="2116" spans="2:12" ht="14.25" x14ac:dyDescent="0.2">
      <c r="B2116" s="505">
        <v>220202</v>
      </c>
      <c r="C2116" s="505">
        <v>70160</v>
      </c>
      <c r="D2116" s="505"/>
      <c r="E2116" s="632">
        <v>2101</v>
      </c>
      <c r="F2116" s="510">
        <v>50510811</v>
      </c>
      <c r="G2116" s="533" t="s">
        <v>81</v>
      </c>
      <c r="H2116" s="639">
        <f>SUM(H2117:H2119)</f>
        <v>2000000</v>
      </c>
      <c r="I2116" s="639">
        <f>SUM(I2117:I2119)</f>
        <v>800000</v>
      </c>
      <c r="J2116" s="639"/>
      <c r="K2116" s="639">
        <v>3400000</v>
      </c>
      <c r="L2116" s="639"/>
    </row>
    <row r="2117" spans="2:12" ht="14.25" x14ac:dyDescent="0.2">
      <c r="B2117" s="525">
        <v>22020201</v>
      </c>
      <c r="C2117" s="525"/>
      <c r="D2117" s="525"/>
      <c r="E2117" s="632">
        <v>2101</v>
      </c>
      <c r="F2117" s="510">
        <v>50510811</v>
      </c>
      <c r="G2117" s="528" t="s">
        <v>82</v>
      </c>
      <c r="H2117" s="641">
        <v>1000000</v>
      </c>
      <c r="I2117" s="641">
        <v>500000</v>
      </c>
      <c r="J2117" s="641"/>
      <c r="K2117" s="641">
        <v>2000000</v>
      </c>
      <c r="L2117" s="681" t="s">
        <v>757</v>
      </c>
    </row>
    <row r="2118" spans="2:12" ht="14.25" x14ac:dyDescent="0.2">
      <c r="B2118" s="525">
        <v>22020203</v>
      </c>
      <c r="C2118" s="525"/>
      <c r="D2118" s="525"/>
      <c r="E2118" s="632">
        <v>2101</v>
      </c>
      <c r="F2118" s="510">
        <v>50510811</v>
      </c>
      <c r="G2118" s="528" t="s">
        <v>84</v>
      </c>
      <c r="H2118" s="641">
        <v>500000</v>
      </c>
      <c r="I2118" s="641">
        <v>200000</v>
      </c>
      <c r="J2118" s="641"/>
      <c r="K2118" s="641">
        <v>1000000</v>
      </c>
      <c r="L2118" s="681" t="s">
        <v>757</v>
      </c>
    </row>
    <row r="2119" spans="2:12" ht="15.75" customHeight="1" x14ac:dyDescent="0.2">
      <c r="B2119" s="525">
        <v>222020205</v>
      </c>
      <c r="C2119" s="525">
        <v>70510</v>
      </c>
      <c r="D2119" s="525"/>
      <c r="E2119" s="632">
        <v>2101</v>
      </c>
      <c r="F2119" s="525">
        <v>50610811</v>
      </c>
      <c r="G2119" s="528" t="s">
        <v>579</v>
      </c>
      <c r="H2119" s="641">
        <v>500000</v>
      </c>
      <c r="I2119" s="641">
        <v>100000</v>
      </c>
      <c r="J2119" s="641"/>
      <c r="K2119" s="641">
        <v>400000</v>
      </c>
      <c r="L2119" s="641"/>
    </row>
    <row r="2120" spans="2:12" ht="14.25" x14ac:dyDescent="0.2">
      <c r="B2120" s="510">
        <v>220203</v>
      </c>
      <c r="C2120" s="505">
        <v>70160</v>
      </c>
      <c r="D2120" s="510"/>
      <c r="E2120" s="632">
        <v>2101</v>
      </c>
      <c r="F2120" s="510">
        <v>50510811</v>
      </c>
      <c r="G2120" s="511" t="s">
        <v>89</v>
      </c>
      <c r="H2120" s="639">
        <f>SUM(H2121:H2125)</f>
        <v>6000000</v>
      </c>
      <c r="I2120" s="639">
        <f>SUM(I2121:I2125)</f>
        <v>700000</v>
      </c>
      <c r="J2120" s="639"/>
      <c r="K2120" s="639">
        <v>16100000</v>
      </c>
      <c r="L2120" s="681" t="s">
        <v>757</v>
      </c>
    </row>
    <row r="2121" spans="2:12" ht="25.5" x14ac:dyDescent="0.2">
      <c r="B2121" s="525">
        <v>22020301</v>
      </c>
      <c r="C2121" s="525">
        <v>70987</v>
      </c>
      <c r="D2121" s="525"/>
      <c r="E2121" s="632">
        <v>2101</v>
      </c>
      <c r="F2121" s="525">
        <v>50810811</v>
      </c>
      <c r="G2121" s="528" t="s">
        <v>90</v>
      </c>
      <c r="H2121" s="641">
        <v>1000000</v>
      </c>
      <c r="I2121" s="641">
        <v>200000</v>
      </c>
      <c r="J2121" s="641"/>
      <c r="K2121" s="641">
        <v>2000000</v>
      </c>
      <c r="L2121" s="681" t="s">
        <v>757</v>
      </c>
    </row>
    <row r="2122" spans="2:12" ht="14.25" x14ac:dyDescent="0.2">
      <c r="B2122" s="525"/>
      <c r="C2122" s="525">
        <v>70987</v>
      </c>
      <c r="D2122" s="525"/>
      <c r="E2122" s="632">
        <v>2101</v>
      </c>
      <c r="F2122" s="525">
        <v>50810811</v>
      </c>
      <c r="G2122" s="528" t="s">
        <v>766</v>
      </c>
      <c r="H2122" s="641"/>
      <c r="I2122" s="641"/>
      <c r="J2122" s="641"/>
      <c r="K2122" s="641">
        <v>500000</v>
      </c>
      <c r="L2122" s="681"/>
    </row>
    <row r="2123" spans="2:12" ht="14.25" x14ac:dyDescent="0.2">
      <c r="B2123" s="525">
        <v>22020305</v>
      </c>
      <c r="C2123" s="525"/>
      <c r="D2123" s="525"/>
      <c r="E2123" s="632">
        <v>2101</v>
      </c>
      <c r="F2123" s="525">
        <v>50810811</v>
      </c>
      <c r="G2123" s="528" t="s">
        <v>94</v>
      </c>
      <c r="H2123" s="641">
        <v>2000000</v>
      </c>
      <c r="I2123" s="641">
        <v>200000</v>
      </c>
      <c r="J2123" s="641"/>
      <c r="K2123" s="641">
        <v>3600000</v>
      </c>
      <c r="L2123" s="681"/>
    </row>
    <row r="2124" spans="2:12" ht="14.25" customHeight="1" x14ac:dyDescent="0.2">
      <c r="B2124" s="525">
        <v>22020306</v>
      </c>
      <c r="C2124" s="525"/>
      <c r="D2124" s="525"/>
      <c r="E2124" s="632">
        <v>2101</v>
      </c>
      <c r="F2124" s="510">
        <v>50510811</v>
      </c>
      <c r="G2124" s="528" t="s">
        <v>95</v>
      </c>
      <c r="H2124" s="641"/>
      <c r="I2124" s="641"/>
      <c r="J2124" s="641"/>
      <c r="K2124" s="641"/>
      <c r="L2124" s="681" t="s">
        <v>757</v>
      </c>
    </row>
    <row r="2125" spans="2:12" ht="14.25" x14ac:dyDescent="0.2">
      <c r="B2125" s="525">
        <v>22020310</v>
      </c>
      <c r="C2125" s="525"/>
      <c r="D2125" s="525"/>
      <c r="E2125" s="632">
        <v>2101</v>
      </c>
      <c r="F2125" s="510">
        <v>50510811</v>
      </c>
      <c r="G2125" s="528" t="s">
        <v>99</v>
      </c>
      <c r="H2125" s="641">
        <v>3000000</v>
      </c>
      <c r="I2125" s="641">
        <v>300000</v>
      </c>
      <c r="J2125" s="641"/>
      <c r="K2125" s="641">
        <v>10000000</v>
      </c>
      <c r="L2125" s="681"/>
    </row>
    <row r="2126" spans="2:12" ht="20.25" customHeight="1" x14ac:dyDescent="0.2">
      <c r="B2126" s="510">
        <v>220204</v>
      </c>
      <c r="C2126" s="510"/>
      <c r="D2126" s="510"/>
      <c r="E2126" s="632">
        <v>2101</v>
      </c>
      <c r="F2126" s="510">
        <v>50510811</v>
      </c>
      <c r="G2126" s="511" t="s">
        <v>101</v>
      </c>
      <c r="H2126" s="639">
        <f>SUM(H2127:H2131)</f>
        <v>6000000</v>
      </c>
      <c r="I2126" s="639">
        <f>SUM(I2127:I2131)</f>
        <v>1200000</v>
      </c>
      <c r="J2126" s="639"/>
      <c r="K2126" s="639">
        <v>10500000</v>
      </c>
      <c r="L2126" s="681" t="s">
        <v>757</v>
      </c>
    </row>
    <row r="2127" spans="2:12" ht="25.5" x14ac:dyDescent="0.2">
      <c r="B2127" s="525">
        <v>22020401</v>
      </c>
      <c r="C2127" s="525">
        <v>70442</v>
      </c>
      <c r="D2127" s="525"/>
      <c r="E2127" s="632">
        <v>2101</v>
      </c>
      <c r="F2127" s="525">
        <v>50810811</v>
      </c>
      <c r="G2127" s="528" t="s">
        <v>102</v>
      </c>
      <c r="H2127" s="641">
        <v>1800000</v>
      </c>
      <c r="I2127" s="641">
        <v>300000</v>
      </c>
      <c r="J2127" s="641"/>
      <c r="K2127" s="641">
        <v>1000000</v>
      </c>
      <c r="L2127" s="681" t="s">
        <v>757</v>
      </c>
    </row>
    <row r="2128" spans="2:12" ht="14.25" x14ac:dyDescent="0.2">
      <c r="B2128" s="525">
        <v>22020404</v>
      </c>
      <c r="C2128" s="525">
        <v>70660</v>
      </c>
      <c r="D2128" s="525"/>
      <c r="E2128" s="632">
        <v>2101</v>
      </c>
      <c r="F2128" s="525">
        <v>50810811</v>
      </c>
      <c r="G2128" s="528" t="s">
        <v>767</v>
      </c>
      <c r="H2128" s="641">
        <v>1000000</v>
      </c>
      <c r="I2128" s="641">
        <v>200000</v>
      </c>
      <c r="J2128" s="641"/>
      <c r="K2128" s="641">
        <v>5000000</v>
      </c>
      <c r="L2128" s="681" t="s">
        <v>757</v>
      </c>
    </row>
    <row r="2129" spans="2:12" ht="16.5" customHeight="1" x14ac:dyDescent="0.2">
      <c r="B2129" s="525">
        <v>22020404</v>
      </c>
      <c r="C2129" s="525">
        <v>70660</v>
      </c>
      <c r="D2129" s="525"/>
      <c r="E2129" s="632">
        <v>2101</v>
      </c>
      <c r="F2129" s="525">
        <v>50810811</v>
      </c>
      <c r="G2129" s="528" t="s">
        <v>105</v>
      </c>
      <c r="H2129" s="641">
        <v>1000000</v>
      </c>
      <c r="I2129" s="641">
        <v>200000</v>
      </c>
      <c r="J2129" s="641"/>
      <c r="K2129" s="641">
        <v>1000000</v>
      </c>
      <c r="L2129" s="681" t="s">
        <v>757</v>
      </c>
    </row>
    <row r="2130" spans="2:12" ht="14.25" x14ac:dyDescent="0.2">
      <c r="B2130" s="525">
        <v>22020405</v>
      </c>
      <c r="C2130" s="525"/>
      <c r="D2130" s="525"/>
      <c r="E2130" s="632">
        <v>2101</v>
      </c>
      <c r="F2130" s="525"/>
      <c r="G2130" s="528" t="s">
        <v>106</v>
      </c>
      <c r="H2130" s="641">
        <v>700000</v>
      </c>
      <c r="I2130" s="641">
        <v>300000</v>
      </c>
      <c r="J2130" s="641"/>
      <c r="K2130" s="641">
        <v>500000</v>
      </c>
      <c r="L2130" s="681" t="s">
        <v>757</v>
      </c>
    </row>
    <row r="2131" spans="2:12" ht="14.25" x14ac:dyDescent="0.2">
      <c r="B2131" s="525">
        <v>22020406</v>
      </c>
      <c r="C2131" s="525">
        <v>70640</v>
      </c>
      <c r="D2131" s="525"/>
      <c r="E2131" s="632">
        <v>2101</v>
      </c>
      <c r="F2131" s="525">
        <v>50810811</v>
      </c>
      <c r="G2131" s="644" t="s">
        <v>107</v>
      </c>
      <c r="H2131" s="645">
        <v>1500000</v>
      </c>
      <c r="I2131" s="645">
        <v>200000</v>
      </c>
      <c r="J2131" s="645"/>
      <c r="K2131" s="645">
        <v>3000000</v>
      </c>
      <c r="L2131" s="681" t="s">
        <v>757</v>
      </c>
    </row>
    <row r="2132" spans="2:12" ht="14.25" x14ac:dyDescent="0.2">
      <c r="B2132" s="510">
        <v>220205</v>
      </c>
      <c r="C2132" s="510"/>
      <c r="D2132" s="510"/>
      <c r="E2132" s="632">
        <v>2101</v>
      </c>
      <c r="F2132" s="510">
        <v>50510811</v>
      </c>
      <c r="G2132" s="511" t="s">
        <v>113</v>
      </c>
      <c r="H2132" s="639">
        <f>SUM(H2133)</f>
        <v>0</v>
      </c>
      <c r="I2132" s="639">
        <f>SUM(I2133)</f>
        <v>0</v>
      </c>
      <c r="J2132" s="639"/>
      <c r="K2132" s="639">
        <v>1500000</v>
      </c>
      <c r="L2132" s="639"/>
    </row>
    <row r="2133" spans="2:12" ht="16.5" customHeight="1" x14ac:dyDescent="0.2">
      <c r="B2133" s="525">
        <v>22020502</v>
      </c>
      <c r="C2133" s="525">
        <v>70980</v>
      </c>
      <c r="D2133" s="525"/>
      <c r="E2133" s="632">
        <v>2101</v>
      </c>
      <c r="F2133" s="510">
        <v>50510811</v>
      </c>
      <c r="G2133" s="528" t="s">
        <v>768</v>
      </c>
      <c r="H2133" s="641"/>
      <c r="I2133" s="641"/>
      <c r="J2133" s="641"/>
      <c r="K2133" s="641">
        <v>1500000</v>
      </c>
      <c r="L2133" s="681" t="s">
        <v>757</v>
      </c>
    </row>
    <row r="2134" spans="2:12" ht="15.75" customHeight="1" x14ac:dyDescent="0.2">
      <c r="B2134" s="494"/>
      <c r="C2134" s="505">
        <v>70160</v>
      </c>
      <c r="D2134" s="494"/>
      <c r="E2134" s="632">
        <v>2101</v>
      </c>
      <c r="F2134" s="510">
        <v>50510811</v>
      </c>
      <c r="G2134" s="646" t="s">
        <v>769</v>
      </c>
      <c r="H2134" s="639">
        <f>SUM(H2135)</f>
        <v>1500000</v>
      </c>
      <c r="I2134" s="639">
        <f>SUM(I2135)</f>
        <v>200000</v>
      </c>
      <c r="J2134" s="639"/>
      <c r="K2134" s="639"/>
      <c r="L2134" s="681"/>
    </row>
    <row r="2135" spans="2:12" ht="14.25" x14ac:dyDescent="0.2">
      <c r="B2135" s="525">
        <v>220220605</v>
      </c>
      <c r="C2135" s="525">
        <v>70980</v>
      </c>
      <c r="D2135" s="525"/>
      <c r="E2135" s="632">
        <v>2101</v>
      </c>
      <c r="F2135" s="510">
        <v>50510811</v>
      </c>
      <c r="G2135" s="528" t="s">
        <v>770</v>
      </c>
      <c r="H2135" s="641">
        <v>1500000</v>
      </c>
      <c r="I2135" s="641">
        <v>200000</v>
      </c>
      <c r="J2135" s="641"/>
      <c r="K2135" s="641"/>
      <c r="L2135" s="681"/>
    </row>
    <row r="2136" spans="2:12" ht="14.25" x14ac:dyDescent="0.2">
      <c r="B2136" s="510">
        <v>220208</v>
      </c>
      <c r="C2136" s="510"/>
      <c r="D2136" s="510"/>
      <c r="E2136" s="632">
        <v>2101</v>
      </c>
      <c r="F2136" s="510">
        <v>50510811</v>
      </c>
      <c r="G2136" s="511" t="s">
        <v>129</v>
      </c>
      <c r="H2136" s="639">
        <f>SUM(H2137:H2141)</f>
        <v>4000000</v>
      </c>
      <c r="I2136" s="639">
        <f>SUM(I2137:I2141)</f>
        <v>1500000</v>
      </c>
      <c r="J2136" s="639"/>
      <c r="K2136" s="639">
        <v>3500000</v>
      </c>
      <c r="L2136" s="681" t="s">
        <v>757</v>
      </c>
    </row>
    <row r="2137" spans="2:12" ht="14.25" x14ac:dyDescent="0.2">
      <c r="B2137" s="525">
        <v>22020801</v>
      </c>
      <c r="C2137" s="525">
        <v>70343</v>
      </c>
      <c r="D2137" s="525"/>
      <c r="E2137" s="632">
        <v>2101</v>
      </c>
      <c r="F2137" s="510">
        <v>50510811</v>
      </c>
      <c r="G2137" s="528" t="s">
        <v>130</v>
      </c>
      <c r="H2137" s="641">
        <v>2000000</v>
      </c>
      <c r="I2137" s="641">
        <v>500000</v>
      </c>
      <c r="J2137" s="641"/>
      <c r="K2137" s="641">
        <v>1000000</v>
      </c>
      <c r="L2137" s="681" t="s">
        <v>757</v>
      </c>
    </row>
    <row r="2138" spans="2:12" ht="14.25" x14ac:dyDescent="0.2">
      <c r="B2138" s="525"/>
      <c r="C2138" s="525"/>
      <c r="D2138" s="525"/>
      <c r="E2138" s="632"/>
      <c r="F2138" s="510"/>
      <c r="G2138" s="528" t="s">
        <v>131</v>
      </c>
      <c r="H2138" s="641">
        <v>1000000</v>
      </c>
      <c r="I2138" s="641">
        <v>500000</v>
      </c>
      <c r="J2138" s="641"/>
      <c r="K2138" s="641"/>
      <c r="L2138" s="681"/>
    </row>
    <row r="2139" spans="2:12" ht="14.25" x14ac:dyDescent="0.2">
      <c r="B2139" s="525">
        <v>22020803</v>
      </c>
      <c r="C2139" s="525"/>
      <c r="D2139" s="525"/>
      <c r="E2139" s="632">
        <v>2101</v>
      </c>
      <c r="F2139" s="510">
        <v>50510811</v>
      </c>
      <c r="G2139" s="528" t="s">
        <v>132</v>
      </c>
      <c r="H2139" s="641">
        <v>1000000</v>
      </c>
      <c r="I2139" s="641">
        <v>500000</v>
      </c>
      <c r="J2139" s="641"/>
      <c r="K2139" s="641">
        <v>500000</v>
      </c>
      <c r="L2139" s="681" t="s">
        <v>757</v>
      </c>
    </row>
    <row r="2140" spans="2:12" ht="14.25" x14ac:dyDescent="0.2">
      <c r="B2140" s="525"/>
      <c r="C2140" s="525">
        <v>70343</v>
      </c>
      <c r="D2140" s="525"/>
      <c r="E2140" s="632">
        <v>2101</v>
      </c>
      <c r="F2140" s="510">
        <v>50510811</v>
      </c>
      <c r="G2140" s="528" t="s">
        <v>555</v>
      </c>
      <c r="H2140" s="641"/>
      <c r="I2140" s="641"/>
      <c r="J2140" s="641"/>
      <c r="K2140" s="641">
        <v>1000000</v>
      </c>
      <c r="L2140" s="681"/>
    </row>
    <row r="2141" spans="2:12" ht="14.25" x14ac:dyDescent="0.2">
      <c r="B2141" s="525"/>
      <c r="C2141" s="525"/>
      <c r="D2141" s="525"/>
      <c r="E2141" s="632">
        <v>2101</v>
      </c>
      <c r="F2141" s="510">
        <v>50510811</v>
      </c>
      <c r="G2141" s="528" t="s">
        <v>145</v>
      </c>
      <c r="H2141" s="641"/>
      <c r="I2141" s="641"/>
      <c r="J2141" s="641"/>
      <c r="K2141" s="641">
        <v>1000000</v>
      </c>
      <c r="L2141" s="641"/>
    </row>
    <row r="2142" spans="2:12" ht="14.25" x14ac:dyDescent="0.2">
      <c r="B2142" s="505">
        <v>220210</v>
      </c>
      <c r="C2142" s="505">
        <v>70160</v>
      </c>
      <c r="D2142" s="505"/>
      <c r="E2142" s="632">
        <v>2101</v>
      </c>
      <c r="F2142" s="510">
        <v>50510811</v>
      </c>
      <c r="G2142" s="533" t="s">
        <v>771</v>
      </c>
      <c r="H2142" s="639">
        <f>SUM(H2143:H2148)</f>
        <v>7000000</v>
      </c>
      <c r="I2142" s="639">
        <f>SUM(I2143:I2148)</f>
        <v>2700000</v>
      </c>
      <c r="J2142" s="639"/>
      <c r="K2142" s="639">
        <v>3000000</v>
      </c>
      <c r="L2142" s="681"/>
    </row>
    <row r="2143" spans="2:12" ht="14.25" x14ac:dyDescent="0.2">
      <c r="B2143" s="505">
        <v>22021003</v>
      </c>
      <c r="C2143" s="505">
        <v>70160</v>
      </c>
      <c r="D2143" s="505"/>
      <c r="E2143" s="632">
        <v>2101</v>
      </c>
      <c r="F2143" s="510"/>
      <c r="G2143" s="534" t="s">
        <v>516</v>
      </c>
      <c r="H2143" s="639">
        <v>700000</v>
      </c>
      <c r="I2143" s="639">
        <v>700000</v>
      </c>
      <c r="J2143" s="639"/>
      <c r="K2143" s="639"/>
      <c r="L2143" s="681"/>
    </row>
    <row r="2144" spans="2:12" ht="14.25" x14ac:dyDescent="0.2">
      <c r="B2144" s="505">
        <v>22021007</v>
      </c>
      <c r="C2144" s="505">
        <v>70160</v>
      </c>
      <c r="D2144" s="505"/>
      <c r="E2144" s="632">
        <v>2101</v>
      </c>
      <c r="F2144" s="510"/>
      <c r="G2144" s="534" t="s">
        <v>143</v>
      </c>
      <c r="H2144" s="639">
        <v>300000</v>
      </c>
      <c r="I2144" s="639">
        <v>300000</v>
      </c>
      <c r="J2144" s="639"/>
      <c r="K2144" s="639"/>
      <c r="L2144" s="681"/>
    </row>
    <row r="2145" spans="2:12" ht="14.25" x14ac:dyDescent="0.2">
      <c r="B2145" s="505">
        <v>22021009</v>
      </c>
      <c r="C2145" s="505">
        <v>70160</v>
      </c>
      <c r="D2145" s="505"/>
      <c r="E2145" s="632">
        <v>2101</v>
      </c>
      <c r="F2145" s="510"/>
      <c r="G2145" s="534" t="s">
        <v>145</v>
      </c>
      <c r="H2145" s="639">
        <v>1000000</v>
      </c>
      <c r="I2145" s="639">
        <v>500000</v>
      </c>
      <c r="J2145" s="639"/>
      <c r="K2145" s="639"/>
      <c r="L2145" s="681"/>
    </row>
    <row r="2146" spans="2:12" ht="14.25" x14ac:dyDescent="0.2">
      <c r="B2146" s="505">
        <v>22021039</v>
      </c>
      <c r="C2146" s="505">
        <v>70160</v>
      </c>
      <c r="D2146" s="505"/>
      <c r="E2146" s="632">
        <v>2101</v>
      </c>
      <c r="F2146" s="510"/>
      <c r="G2146" s="534" t="s">
        <v>905</v>
      </c>
      <c r="H2146" s="639">
        <v>3000000</v>
      </c>
      <c r="I2146" s="639">
        <v>200000</v>
      </c>
      <c r="J2146" s="639"/>
      <c r="K2146" s="639"/>
      <c r="L2146" s="681"/>
    </row>
    <row r="2147" spans="2:12" ht="14.25" x14ac:dyDescent="0.2">
      <c r="B2147" s="505">
        <v>22021043</v>
      </c>
      <c r="C2147" s="505">
        <v>70160</v>
      </c>
      <c r="D2147" s="505"/>
      <c r="E2147" s="632">
        <v>2101</v>
      </c>
      <c r="F2147" s="510"/>
      <c r="G2147" s="534" t="s">
        <v>915</v>
      </c>
      <c r="H2147" s="639">
        <v>1500000</v>
      </c>
      <c r="I2147" s="639">
        <v>500000</v>
      </c>
      <c r="J2147" s="639"/>
      <c r="K2147" s="639"/>
      <c r="L2147" s="681"/>
    </row>
    <row r="2148" spans="2:12" ht="14.25" x14ac:dyDescent="0.2">
      <c r="B2148" s="505">
        <v>22021044</v>
      </c>
      <c r="C2148" s="505">
        <v>70160</v>
      </c>
      <c r="D2148" s="505"/>
      <c r="E2148" s="632">
        <v>2101</v>
      </c>
      <c r="F2148" s="510"/>
      <c r="G2148" s="534" t="s">
        <v>916</v>
      </c>
      <c r="H2148" s="639">
        <v>500000</v>
      </c>
      <c r="I2148" s="639">
        <v>500000</v>
      </c>
      <c r="J2148" s="639"/>
      <c r="K2148" s="639"/>
      <c r="L2148" s="681"/>
    </row>
    <row r="2149" spans="2:12" ht="14.25" x14ac:dyDescent="0.2">
      <c r="B2149" s="505"/>
      <c r="C2149" s="505"/>
      <c r="D2149" s="505"/>
      <c r="E2149" s="632"/>
      <c r="F2149" s="510"/>
      <c r="G2149" s="533"/>
      <c r="H2149" s="639"/>
      <c r="I2149" s="639"/>
      <c r="J2149" s="639"/>
      <c r="K2149" s="639"/>
      <c r="L2149" s="681"/>
    </row>
    <row r="2150" spans="2:12" ht="34.5" customHeight="1" x14ac:dyDescent="0.2">
      <c r="B2150" s="567"/>
      <c r="C2150" s="567"/>
      <c r="D2150" s="567"/>
      <c r="E2150" s="567"/>
      <c r="F2150" s="567"/>
      <c r="G2150" s="567" t="s">
        <v>506</v>
      </c>
      <c r="H2150" s="453">
        <v>2020</v>
      </c>
      <c r="I2150" s="453">
        <v>2021</v>
      </c>
      <c r="J2150" s="453"/>
      <c r="K2150" s="453"/>
      <c r="L2150" s="453"/>
    </row>
    <row r="2151" spans="2:12" ht="14.25" x14ac:dyDescent="0.2">
      <c r="B2151" s="567"/>
      <c r="C2151" s="567"/>
      <c r="D2151" s="567"/>
      <c r="E2151" s="567"/>
      <c r="F2151" s="567"/>
      <c r="G2151" s="204" t="s">
        <v>472</v>
      </c>
      <c r="H2151" s="499">
        <f>SUM(H2112)</f>
        <v>30000000</v>
      </c>
      <c r="I2151" s="498">
        <f>SUM(I2112)</f>
        <v>7307981.7699999996</v>
      </c>
      <c r="J2151" s="499"/>
      <c r="K2151" s="499"/>
      <c r="L2151" s="454"/>
    </row>
    <row r="2152" spans="2:12" ht="14.25" x14ac:dyDescent="0.2">
      <c r="B2152" s="567"/>
      <c r="C2152" s="567"/>
      <c r="D2152" s="567"/>
      <c r="E2152" s="567"/>
      <c r="F2152" s="567"/>
      <c r="G2152" s="204" t="s">
        <v>154</v>
      </c>
      <c r="H2152" s="499">
        <v>0</v>
      </c>
      <c r="I2152" s="499"/>
      <c r="J2152" s="499"/>
      <c r="K2152" s="499"/>
      <c r="L2152" s="454"/>
    </row>
    <row r="2153" spans="2:12" ht="14.25" x14ac:dyDescent="0.2">
      <c r="B2153" s="567"/>
      <c r="C2153" s="567"/>
      <c r="D2153" s="567"/>
      <c r="E2153" s="567"/>
      <c r="F2153" s="567"/>
      <c r="G2153" s="204" t="s">
        <v>2</v>
      </c>
      <c r="H2153" s="499">
        <f>SUM(H2151:H2152)</f>
        <v>30000000</v>
      </c>
      <c r="I2153" s="498">
        <f>SUM(I2151:I2152)</f>
        <v>7307981.7699999996</v>
      </c>
      <c r="J2153" s="499"/>
      <c r="K2153" s="499"/>
      <c r="L2153" s="454"/>
    </row>
    <row r="2154" spans="2:12" x14ac:dyDescent="0.25">
      <c r="B2154" s="18"/>
      <c r="C2154" s="20"/>
      <c r="D2154" s="18"/>
      <c r="E2154" s="18"/>
      <c r="F2154" s="18"/>
      <c r="G2154" s="20"/>
      <c r="H2154" s="37"/>
      <c r="I2154" s="18"/>
      <c r="J2154" s="18"/>
    </row>
    <row r="2155" spans="2:12" ht="15" x14ac:dyDescent="0.25">
      <c r="B2155" s="134"/>
      <c r="C2155" s="100"/>
      <c r="D2155" s="156"/>
      <c r="E2155" s="100"/>
      <c r="F2155" s="100"/>
      <c r="G2155" s="135"/>
      <c r="H2155" s="155"/>
      <c r="I2155" s="252"/>
      <c r="J2155" s="252"/>
      <c r="K2155" s="110"/>
      <c r="L2155" s="110"/>
    </row>
    <row r="2156" spans="2:12" ht="15" x14ac:dyDescent="0.25">
      <c r="B2156" s="830"/>
      <c r="C2156" s="831"/>
      <c r="D2156" s="832"/>
      <c r="E2156" s="831"/>
      <c r="F2156" s="831"/>
      <c r="G2156" s="833"/>
      <c r="H2156" s="834"/>
      <c r="I2156" s="835"/>
      <c r="J2156" s="835"/>
      <c r="K2156" s="836"/>
      <c r="L2156" s="836"/>
    </row>
    <row r="2157" spans="2:12" ht="18" x14ac:dyDescent="0.25">
      <c r="B2157" s="900" t="s">
        <v>0</v>
      </c>
      <c r="C2157" s="900"/>
      <c r="D2157" s="900"/>
      <c r="E2157" s="900"/>
      <c r="F2157" s="900"/>
      <c r="G2157" s="900"/>
      <c r="H2157" s="900"/>
      <c r="I2157" s="900"/>
      <c r="J2157" s="900"/>
      <c r="K2157" s="900"/>
      <c r="L2157" s="900"/>
    </row>
    <row r="2158" spans="2:12" ht="18" x14ac:dyDescent="0.25">
      <c r="B2158" s="900" t="s">
        <v>510</v>
      </c>
      <c r="C2158" s="900"/>
      <c r="D2158" s="900"/>
      <c r="E2158" s="900"/>
      <c r="F2158" s="900"/>
      <c r="G2158" s="900"/>
      <c r="H2158" s="900"/>
      <c r="I2158" s="900"/>
      <c r="J2158" s="900"/>
      <c r="K2158" s="900"/>
      <c r="L2158" s="900"/>
    </row>
    <row r="2159" spans="2:12" ht="51" x14ac:dyDescent="0.2">
      <c r="B2159" s="329" t="s">
        <v>470</v>
      </c>
      <c r="C2159" s="329" t="s">
        <v>466</v>
      </c>
      <c r="D2159" s="329" t="s">
        <v>500</v>
      </c>
      <c r="E2159" s="329" t="s">
        <v>501</v>
      </c>
      <c r="F2159" s="329" t="s">
        <v>467</v>
      </c>
      <c r="G2159" s="331" t="s">
        <v>569</v>
      </c>
      <c r="H2159" s="332" t="s">
        <v>559</v>
      </c>
      <c r="I2159" s="783" t="s">
        <v>1107</v>
      </c>
      <c r="J2159" s="332"/>
      <c r="K2159" s="329" t="s">
        <v>777</v>
      </c>
      <c r="L2159" s="199" t="s">
        <v>790</v>
      </c>
    </row>
    <row r="2160" spans="2:12" ht="14.25" x14ac:dyDescent="0.2">
      <c r="B2160" s="294">
        <v>1</v>
      </c>
      <c r="C2160" s="294"/>
      <c r="D2160" s="294"/>
      <c r="E2160" s="294"/>
      <c r="F2160" s="294"/>
      <c r="G2160" s="317" t="s">
        <v>7</v>
      </c>
      <c r="H2160" s="396">
        <f>SUM(H2161)</f>
        <v>3500000</v>
      </c>
      <c r="I2160" s="396">
        <f t="shared" ref="I2160:L2160" si="258">SUM(I2161)</f>
        <v>16000000</v>
      </c>
      <c r="J2160" s="396"/>
      <c r="K2160" s="396">
        <f>SUM(K2161)</f>
        <v>0</v>
      </c>
      <c r="L2160" s="396">
        <f t="shared" si="258"/>
        <v>0</v>
      </c>
    </row>
    <row r="2161" spans="2:12" ht="14.25" x14ac:dyDescent="0.2">
      <c r="B2161" s="294">
        <v>12</v>
      </c>
      <c r="C2161" s="294"/>
      <c r="D2161" s="294"/>
      <c r="E2161" s="294"/>
      <c r="F2161" s="294"/>
      <c r="G2161" s="295" t="s">
        <v>8</v>
      </c>
      <c r="H2161" s="217">
        <v>3500000</v>
      </c>
      <c r="I2161" s="217">
        <f t="shared" ref="I2161:L2161" si="259">I2162</f>
        <v>16000000</v>
      </c>
      <c r="J2161" s="217"/>
      <c r="K2161" s="217">
        <f t="shared" si="259"/>
        <v>0</v>
      </c>
      <c r="L2161" s="217">
        <f t="shared" si="259"/>
        <v>0</v>
      </c>
    </row>
    <row r="2162" spans="2:12" ht="14.25" x14ac:dyDescent="0.2">
      <c r="B2162" s="317">
        <v>1202</v>
      </c>
      <c r="C2162" s="317"/>
      <c r="D2162" s="317"/>
      <c r="E2162" s="317"/>
      <c r="F2162" s="317"/>
      <c r="G2162" s="295" t="s">
        <v>13</v>
      </c>
      <c r="H2162" s="217">
        <v>3500000</v>
      </c>
      <c r="I2162" s="217">
        <f t="shared" ref="I2162:L2162" si="260">SUM(I2163,I2166)</f>
        <v>16000000</v>
      </c>
      <c r="J2162" s="217"/>
      <c r="K2162" s="217">
        <f t="shared" si="260"/>
        <v>0</v>
      </c>
      <c r="L2162" s="217">
        <f t="shared" si="260"/>
        <v>0</v>
      </c>
    </row>
    <row r="2163" spans="2:12" ht="14.25" x14ac:dyDescent="0.2">
      <c r="B2163" s="317">
        <v>120204</v>
      </c>
      <c r="C2163" s="317"/>
      <c r="D2163" s="317"/>
      <c r="E2163" s="317"/>
      <c r="F2163" s="317"/>
      <c r="G2163" s="295" t="s">
        <v>19</v>
      </c>
      <c r="H2163" s="217">
        <f>SUM(H2164)</f>
        <v>500000</v>
      </c>
      <c r="I2163" s="217">
        <f t="shared" ref="I2163:L2163" si="261">SUM(I2165:I2165)</f>
        <v>3000000</v>
      </c>
      <c r="J2163" s="217"/>
      <c r="K2163" s="211">
        <f t="shared" si="261"/>
        <v>0</v>
      </c>
      <c r="L2163" s="211">
        <f t="shared" si="261"/>
        <v>0</v>
      </c>
    </row>
    <row r="2164" spans="2:12" ht="14.25" x14ac:dyDescent="0.2">
      <c r="B2164" s="783">
        <v>1202044</v>
      </c>
      <c r="C2164" s="317"/>
      <c r="D2164" s="317"/>
      <c r="E2164" s="317"/>
      <c r="F2164" s="317"/>
      <c r="G2164" s="213" t="s">
        <v>899</v>
      </c>
      <c r="H2164" s="396">
        <v>500000</v>
      </c>
      <c r="I2164" s="217">
        <v>500000</v>
      </c>
      <c r="J2164" s="217"/>
      <c r="K2164" s="211"/>
      <c r="L2164" s="211"/>
    </row>
    <row r="2165" spans="2:12" ht="14.25" x14ac:dyDescent="0.2">
      <c r="B2165" s="784">
        <v>12020451</v>
      </c>
      <c r="C2165" s="784"/>
      <c r="D2165" s="784"/>
      <c r="E2165" s="784"/>
      <c r="F2165" s="784"/>
      <c r="G2165" s="213" t="s">
        <v>673</v>
      </c>
      <c r="H2165" s="396">
        <v>3000000</v>
      </c>
      <c r="I2165" s="396">
        <v>3000000</v>
      </c>
      <c r="J2165" s="396"/>
      <c r="K2165" s="221"/>
      <c r="L2165" s="221"/>
    </row>
    <row r="2166" spans="2:12" ht="25.5" x14ac:dyDescent="0.2">
      <c r="B2166" s="294">
        <v>1203</v>
      </c>
      <c r="C2166" s="294"/>
      <c r="D2166" s="294"/>
      <c r="E2166" s="294"/>
      <c r="F2166" s="294"/>
      <c r="G2166" s="682" t="s">
        <v>674</v>
      </c>
      <c r="H2166" s="539">
        <f>SUM(H2167)</f>
        <v>10000000</v>
      </c>
      <c r="I2166" s="539">
        <f>SUM(I2167)</f>
        <v>13000000</v>
      </c>
      <c r="J2166" s="539"/>
      <c r="K2166" s="539">
        <f>SUM(K2167)</f>
        <v>0</v>
      </c>
      <c r="L2166" s="539">
        <f>SUM(L2167)</f>
        <v>0</v>
      </c>
    </row>
    <row r="2167" spans="2:12" ht="14.25" x14ac:dyDescent="0.2">
      <c r="B2167" s="294">
        <v>120301</v>
      </c>
      <c r="C2167" s="294"/>
      <c r="D2167" s="294"/>
      <c r="E2167" s="294"/>
      <c r="F2167" s="294"/>
      <c r="G2167" s="213" t="s">
        <v>675</v>
      </c>
      <c r="H2167" s="539">
        <f>H2168</f>
        <v>10000000</v>
      </c>
      <c r="I2167" s="539">
        <f>I2168</f>
        <v>13000000</v>
      </c>
      <c r="J2167" s="539"/>
      <c r="K2167" s="683"/>
      <c r="L2167" s="683"/>
    </row>
    <row r="2168" spans="2:12" ht="14.25" x14ac:dyDescent="0.2">
      <c r="B2168" s="784">
        <v>12030101</v>
      </c>
      <c r="C2168" s="784"/>
      <c r="D2168" s="784"/>
      <c r="E2168" s="784"/>
      <c r="F2168" s="784"/>
      <c r="G2168" s="213" t="s">
        <v>676</v>
      </c>
      <c r="H2168" s="539">
        <v>10000000</v>
      </c>
      <c r="I2168" s="539">
        <v>13000000</v>
      </c>
      <c r="J2168" s="539"/>
      <c r="K2168" s="683"/>
      <c r="L2168" s="683"/>
    </row>
    <row r="2169" spans="2:12" ht="14.25" x14ac:dyDescent="0.2">
      <c r="B2169" s="294">
        <v>2</v>
      </c>
      <c r="C2169" s="294"/>
      <c r="D2169" s="294"/>
      <c r="E2169" s="294"/>
      <c r="F2169" s="294"/>
      <c r="G2169" s="783" t="s">
        <v>59</v>
      </c>
      <c r="H2169" s="210">
        <f t="shared" ref="H2169:L2169" si="262">SUM(H2170,H2176,H2210)</f>
        <v>2167944943</v>
      </c>
      <c r="I2169" s="210">
        <f t="shared" si="262"/>
        <v>1642798691.0900002</v>
      </c>
      <c r="J2169" s="210"/>
      <c r="K2169" s="210">
        <f t="shared" si="262"/>
        <v>1943594421</v>
      </c>
      <c r="L2169" s="210">
        <f t="shared" si="262"/>
        <v>639849421</v>
      </c>
    </row>
    <row r="2170" spans="2:12" ht="14.25" x14ac:dyDescent="0.2">
      <c r="B2170" s="294">
        <v>21</v>
      </c>
      <c r="C2170" s="294"/>
      <c r="D2170" s="294"/>
      <c r="E2170" s="294"/>
      <c r="F2170" s="294"/>
      <c r="G2170" s="295" t="s">
        <v>3</v>
      </c>
      <c r="H2170" s="210">
        <f t="shared" ref="H2170:L2170" si="263">SUM(H2171:H2172)</f>
        <v>967944943</v>
      </c>
      <c r="I2170" s="210">
        <f t="shared" si="263"/>
        <v>967944943</v>
      </c>
      <c r="J2170" s="210"/>
      <c r="K2170" s="210">
        <f t="shared" si="263"/>
        <v>372594421</v>
      </c>
      <c r="L2170" s="210">
        <f t="shared" si="263"/>
        <v>372594421</v>
      </c>
    </row>
    <row r="2171" spans="2:12" ht="14.25" x14ac:dyDescent="0.2">
      <c r="B2171" s="784">
        <v>21010101</v>
      </c>
      <c r="C2171" s="784"/>
      <c r="D2171" s="784"/>
      <c r="E2171" s="784"/>
      <c r="F2171" s="784"/>
      <c r="G2171" s="213" t="s">
        <v>60</v>
      </c>
      <c r="H2171" s="210">
        <v>772477733</v>
      </c>
      <c r="I2171" s="210">
        <f>H2171</f>
        <v>772477733</v>
      </c>
      <c r="J2171" s="210"/>
      <c r="K2171" s="210">
        <v>341904421</v>
      </c>
      <c r="L2171" s="210">
        <v>341904421</v>
      </c>
    </row>
    <row r="2172" spans="2:12" ht="25.5" x14ac:dyDescent="0.2">
      <c r="B2172" s="294">
        <v>2102</v>
      </c>
      <c r="C2172" s="294"/>
      <c r="D2172" s="294"/>
      <c r="E2172" s="294"/>
      <c r="F2172" s="294"/>
      <c r="G2172" s="295" t="s">
        <v>564</v>
      </c>
      <c r="H2172" s="210">
        <f>SUM(H2173)</f>
        <v>195467210</v>
      </c>
      <c r="I2172" s="210">
        <f>SUM(I2173)</f>
        <v>195467210</v>
      </c>
      <c r="J2172" s="210"/>
      <c r="K2172" s="210">
        <f>SUM(K2173)</f>
        <v>30690000</v>
      </c>
      <c r="L2172" s="210">
        <f>SUM(L2173)</f>
        <v>30690000</v>
      </c>
    </row>
    <row r="2173" spans="2:12" ht="14.25" x14ac:dyDescent="0.2">
      <c r="B2173" s="294">
        <v>210201</v>
      </c>
      <c r="C2173" s="294"/>
      <c r="D2173" s="294"/>
      <c r="E2173" s="294"/>
      <c r="F2173" s="294"/>
      <c r="G2173" s="295" t="s">
        <v>64</v>
      </c>
      <c r="H2173" s="210">
        <f>SUM(H2174:H2175)</f>
        <v>195467210</v>
      </c>
      <c r="I2173" s="210">
        <f t="shared" ref="I2173:L2173" si="264">SUM(I2174:I2175)</f>
        <v>195467210</v>
      </c>
      <c r="J2173" s="210"/>
      <c r="K2173" s="210">
        <f t="shared" si="264"/>
        <v>30690000</v>
      </c>
      <c r="L2173" s="210">
        <f t="shared" si="264"/>
        <v>30690000</v>
      </c>
    </row>
    <row r="2174" spans="2:12" ht="14.25" x14ac:dyDescent="0.2">
      <c r="B2174" s="784">
        <v>21020101</v>
      </c>
      <c r="C2174" s="784"/>
      <c r="D2174" s="784"/>
      <c r="E2174" s="784"/>
      <c r="F2174" s="784"/>
      <c r="G2174" s="213" t="s">
        <v>65</v>
      </c>
      <c r="H2174" s="210">
        <v>175862849</v>
      </c>
      <c r="I2174" s="210">
        <f>H2174</f>
        <v>175862849</v>
      </c>
      <c r="J2174" s="210"/>
      <c r="K2174" s="210">
        <v>20460000</v>
      </c>
      <c r="L2174" s="210">
        <v>20460000</v>
      </c>
    </row>
    <row r="2175" spans="2:12" ht="14.25" x14ac:dyDescent="0.2">
      <c r="B2175" s="784">
        <v>21020102</v>
      </c>
      <c r="C2175" s="784"/>
      <c r="D2175" s="784"/>
      <c r="E2175" s="784"/>
      <c r="F2175" s="784"/>
      <c r="G2175" s="213" t="s">
        <v>454</v>
      </c>
      <c r="H2175" s="210">
        <v>19604361</v>
      </c>
      <c r="I2175" s="210">
        <f>H2175</f>
        <v>19604361</v>
      </c>
      <c r="J2175" s="210"/>
      <c r="K2175" s="210">
        <v>10230000</v>
      </c>
      <c r="L2175" s="210">
        <v>10230000</v>
      </c>
    </row>
    <row r="2176" spans="2:12" ht="14.25" x14ac:dyDescent="0.2">
      <c r="B2176" s="294">
        <v>2202</v>
      </c>
      <c r="C2176" s="294"/>
      <c r="D2176" s="294"/>
      <c r="E2176" s="294"/>
      <c r="F2176" s="294"/>
      <c r="G2176" s="295" t="s">
        <v>4</v>
      </c>
      <c r="H2176" s="210">
        <f t="shared" ref="H2176:L2176" si="265">SUM(H2177,H2180,H2183,H2186,H2193,H2196,H2199,H2203)</f>
        <v>1000000000</v>
      </c>
      <c r="I2176" s="373">
        <f t="shared" si="265"/>
        <v>631689392.34000003</v>
      </c>
      <c r="J2176" s="210"/>
      <c r="K2176" s="210">
        <f t="shared" si="265"/>
        <v>381000000</v>
      </c>
      <c r="L2176" s="210">
        <f t="shared" si="265"/>
        <v>232255000</v>
      </c>
    </row>
    <row r="2177" spans="2:12" ht="14.25" x14ac:dyDescent="0.2">
      <c r="B2177" s="294">
        <v>220201</v>
      </c>
      <c r="C2177" s="294"/>
      <c r="D2177" s="294"/>
      <c r="E2177" s="294"/>
      <c r="F2177" s="294"/>
      <c r="G2177" s="295" t="s">
        <v>561</v>
      </c>
      <c r="H2177" s="210">
        <f t="shared" ref="H2177:L2177" si="266">SUM(H2178:H2179)</f>
        <v>7000000</v>
      </c>
      <c r="I2177" s="210">
        <f t="shared" si="266"/>
        <v>7000000</v>
      </c>
      <c r="J2177" s="210"/>
      <c r="K2177" s="210">
        <f t="shared" si="266"/>
        <v>8000000</v>
      </c>
      <c r="L2177" s="210">
        <f t="shared" si="266"/>
        <v>2800000</v>
      </c>
    </row>
    <row r="2178" spans="2:12" ht="14.25" x14ac:dyDescent="0.2">
      <c r="B2178" s="784">
        <v>22020101</v>
      </c>
      <c r="C2178" s="784">
        <v>70560</v>
      </c>
      <c r="D2178" s="784"/>
      <c r="E2178" s="784">
        <v>2101</v>
      </c>
      <c r="F2178" s="784">
        <v>50610801</v>
      </c>
      <c r="G2178" s="213" t="s">
        <v>77</v>
      </c>
      <c r="H2178" s="298">
        <v>4000000</v>
      </c>
      <c r="I2178" s="298">
        <v>4000000</v>
      </c>
      <c r="J2178" s="298"/>
      <c r="K2178" s="298">
        <v>5000000</v>
      </c>
      <c r="L2178" s="298">
        <v>2800000</v>
      </c>
    </row>
    <row r="2179" spans="2:12" ht="14.25" x14ac:dyDescent="0.2">
      <c r="B2179" s="784">
        <v>22020102</v>
      </c>
      <c r="C2179" s="784">
        <v>70560</v>
      </c>
      <c r="D2179" s="784"/>
      <c r="E2179" s="784">
        <v>2101</v>
      </c>
      <c r="F2179" s="784">
        <v>50610801</v>
      </c>
      <c r="G2179" s="213" t="s">
        <v>78</v>
      </c>
      <c r="H2179" s="298">
        <v>3000000</v>
      </c>
      <c r="I2179" s="298">
        <v>3000000</v>
      </c>
      <c r="J2179" s="298"/>
      <c r="K2179" s="298">
        <v>3000000</v>
      </c>
      <c r="L2179" s="298"/>
    </row>
    <row r="2180" spans="2:12" ht="14.25" x14ac:dyDescent="0.2">
      <c r="B2180" s="294">
        <v>220202</v>
      </c>
      <c r="C2180" s="294"/>
      <c r="D2180" s="294"/>
      <c r="E2180" s="294"/>
      <c r="F2180" s="294"/>
      <c r="G2180" s="295" t="s">
        <v>568</v>
      </c>
      <c r="H2180" s="210">
        <f t="shared" ref="H2180:L2180" si="267">SUM(H2181:H2182)</f>
        <v>2000000</v>
      </c>
      <c r="I2180" s="210">
        <f t="shared" si="267"/>
        <v>1712000</v>
      </c>
      <c r="J2180" s="210"/>
      <c r="K2180" s="210">
        <f t="shared" si="267"/>
        <v>5000000</v>
      </c>
      <c r="L2180" s="210">
        <f t="shared" si="267"/>
        <v>259000</v>
      </c>
    </row>
    <row r="2181" spans="2:12" ht="14.25" x14ac:dyDescent="0.2">
      <c r="B2181" s="784">
        <v>22020201</v>
      </c>
      <c r="C2181" s="784">
        <v>70560</v>
      </c>
      <c r="D2181" s="784"/>
      <c r="E2181" s="784">
        <v>2101</v>
      </c>
      <c r="F2181" s="784">
        <v>50610801</v>
      </c>
      <c r="G2181" s="213" t="s">
        <v>82</v>
      </c>
      <c r="H2181" s="297">
        <v>1000000</v>
      </c>
      <c r="I2181" s="297">
        <v>1000000</v>
      </c>
      <c r="J2181" s="297"/>
      <c r="K2181" s="298">
        <v>5000000</v>
      </c>
      <c r="L2181" s="298">
        <v>259000</v>
      </c>
    </row>
    <row r="2182" spans="2:12" ht="25.5" x14ac:dyDescent="0.2">
      <c r="B2182" s="784">
        <v>22020209</v>
      </c>
      <c r="C2182" s="784">
        <v>70560</v>
      </c>
      <c r="D2182" s="784"/>
      <c r="E2182" s="784">
        <v>2101</v>
      </c>
      <c r="F2182" s="784">
        <v>50610801</v>
      </c>
      <c r="G2182" s="213" t="s">
        <v>572</v>
      </c>
      <c r="H2182" s="297">
        <v>1000000</v>
      </c>
      <c r="I2182" s="297">
        <v>712000</v>
      </c>
      <c r="J2182" s="297"/>
      <c r="K2182" s="298">
        <v>0</v>
      </c>
      <c r="L2182" s="298"/>
    </row>
    <row r="2183" spans="2:12" ht="14.25" x14ac:dyDescent="0.2">
      <c r="B2183" s="294">
        <v>220203</v>
      </c>
      <c r="C2183" s="294"/>
      <c r="D2183" s="294"/>
      <c r="E2183" s="294"/>
      <c r="F2183" s="294"/>
      <c r="G2183" s="295" t="s">
        <v>563</v>
      </c>
      <c r="H2183" s="210">
        <f t="shared" ref="H2183:L2183" si="268">SUM(H2184:H2185)</f>
        <v>1400000</v>
      </c>
      <c r="I2183" s="210">
        <f t="shared" si="268"/>
        <v>52089392.340000004</v>
      </c>
      <c r="J2183" s="210"/>
      <c r="K2183" s="210">
        <f t="shared" si="268"/>
        <v>3000000</v>
      </c>
      <c r="L2183" s="210">
        <f t="shared" si="268"/>
        <v>582000</v>
      </c>
    </row>
    <row r="2184" spans="2:12" ht="25.5" x14ac:dyDescent="0.2">
      <c r="B2184" s="784">
        <v>22020301</v>
      </c>
      <c r="C2184" s="784">
        <v>70560</v>
      </c>
      <c r="D2184" s="784"/>
      <c r="E2184" s="784">
        <v>2101</v>
      </c>
      <c r="F2184" s="784">
        <v>50610801</v>
      </c>
      <c r="G2184" s="213" t="s">
        <v>90</v>
      </c>
      <c r="H2184" s="297">
        <v>1400000</v>
      </c>
      <c r="I2184" s="297">
        <f>1400000+50000000+689392.34</f>
        <v>52089392.340000004</v>
      </c>
      <c r="J2184" s="297"/>
      <c r="K2184" s="298">
        <v>1000000</v>
      </c>
      <c r="L2184" s="298">
        <v>582000</v>
      </c>
    </row>
    <row r="2185" spans="2:12" ht="18" customHeight="1" x14ac:dyDescent="0.2">
      <c r="B2185" s="784">
        <v>22020309</v>
      </c>
      <c r="C2185" s="784">
        <v>70560</v>
      </c>
      <c r="D2185" s="784"/>
      <c r="E2185" s="784">
        <v>2101</v>
      </c>
      <c r="F2185" s="784">
        <v>50610801</v>
      </c>
      <c r="G2185" s="213" t="s">
        <v>98</v>
      </c>
      <c r="H2185" s="298"/>
      <c r="I2185" s="298"/>
      <c r="J2185" s="298"/>
      <c r="K2185" s="298">
        <v>2000000</v>
      </c>
      <c r="L2185" s="298">
        <v>0</v>
      </c>
    </row>
    <row r="2186" spans="2:12" ht="15.75" customHeight="1" x14ac:dyDescent="0.2">
      <c r="B2186" s="294">
        <v>220204</v>
      </c>
      <c r="C2186" s="294"/>
      <c r="D2186" s="294"/>
      <c r="E2186" s="294"/>
      <c r="F2186" s="294"/>
      <c r="G2186" s="295" t="s">
        <v>549</v>
      </c>
      <c r="H2186" s="210">
        <f t="shared" ref="H2186:L2186" si="269">SUM(H2187:H2192)</f>
        <v>126721000</v>
      </c>
      <c r="I2186" s="210">
        <f t="shared" si="269"/>
        <v>195533000</v>
      </c>
      <c r="J2186" s="210"/>
      <c r="K2186" s="210">
        <f t="shared" si="269"/>
        <v>5000000</v>
      </c>
      <c r="L2186" s="210">
        <f t="shared" si="269"/>
        <v>437000</v>
      </c>
    </row>
    <row r="2187" spans="2:12" ht="25.5" x14ac:dyDescent="0.2">
      <c r="B2187" s="784">
        <v>22020401</v>
      </c>
      <c r="C2187" s="784">
        <v>70560</v>
      </c>
      <c r="D2187" s="784"/>
      <c r="E2187" s="784">
        <v>2101</v>
      </c>
      <c r="F2187" s="784">
        <v>50610801</v>
      </c>
      <c r="G2187" s="213" t="s">
        <v>102</v>
      </c>
      <c r="H2187" s="297">
        <v>1200000</v>
      </c>
      <c r="I2187" s="297">
        <f>1200000+50000000-1000000</f>
        <v>50200000</v>
      </c>
      <c r="J2187" s="297"/>
      <c r="K2187" s="298">
        <v>2000000</v>
      </c>
      <c r="L2187" s="298"/>
    </row>
    <row r="2188" spans="2:12" ht="14.25" x14ac:dyDescent="0.2">
      <c r="B2188" s="784">
        <v>22020402</v>
      </c>
      <c r="C2188" s="784">
        <v>70560</v>
      </c>
      <c r="D2188" s="784"/>
      <c r="E2188" s="784">
        <v>2101</v>
      </c>
      <c r="F2188" s="784">
        <v>50610801</v>
      </c>
      <c r="G2188" s="213" t="s">
        <v>103</v>
      </c>
      <c r="H2188" s="297">
        <v>1500000</v>
      </c>
      <c r="I2188" s="297">
        <v>700000</v>
      </c>
      <c r="J2188" s="297"/>
      <c r="K2188" s="298">
        <v>0</v>
      </c>
      <c r="L2188" s="298"/>
    </row>
    <row r="2189" spans="2:12" ht="25.5" x14ac:dyDescent="0.2">
      <c r="B2189" s="784">
        <v>22020404</v>
      </c>
      <c r="C2189" s="784">
        <v>70560</v>
      </c>
      <c r="D2189" s="784"/>
      <c r="E2189" s="784">
        <v>2101</v>
      </c>
      <c r="F2189" s="784">
        <v>50610801</v>
      </c>
      <c r="G2189" s="213" t="s">
        <v>105</v>
      </c>
      <c r="H2189" s="297">
        <v>1500000</v>
      </c>
      <c r="I2189" s="297">
        <f>712000+50000000-8000000</f>
        <v>42712000</v>
      </c>
      <c r="J2189" s="297"/>
      <c r="K2189" s="298">
        <v>1000000</v>
      </c>
      <c r="L2189" s="298">
        <v>398000</v>
      </c>
    </row>
    <row r="2190" spans="2:12" ht="14.25" x14ac:dyDescent="0.2">
      <c r="B2190" s="784">
        <v>22020405</v>
      </c>
      <c r="C2190" s="784">
        <v>70560</v>
      </c>
      <c r="D2190" s="784"/>
      <c r="E2190" s="784">
        <v>2101</v>
      </c>
      <c r="F2190" s="784">
        <v>50610801</v>
      </c>
      <c r="G2190" s="213" t="s">
        <v>106</v>
      </c>
      <c r="H2190" s="297">
        <v>2000000</v>
      </c>
      <c r="I2190" s="297">
        <v>1400000</v>
      </c>
      <c r="J2190" s="297"/>
      <c r="K2190" s="298">
        <v>0</v>
      </c>
      <c r="L2190" s="298">
        <v>0</v>
      </c>
    </row>
    <row r="2191" spans="2:12" ht="14.25" x14ac:dyDescent="0.2">
      <c r="B2191" s="784">
        <v>22020408</v>
      </c>
      <c r="C2191" s="784">
        <v>70560</v>
      </c>
      <c r="D2191" s="784"/>
      <c r="E2191" s="784">
        <v>2101</v>
      </c>
      <c r="F2191" s="784">
        <v>50610801</v>
      </c>
      <c r="G2191" s="213" t="s">
        <v>108</v>
      </c>
      <c r="H2191" s="297">
        <v>521000</v>
      </c>
      <c r="I2191" s="297">
        <v>521000</v>
      </c>
      <c r="J2191" s="297"/>
      <c r="K2191" s="298">
        <v>2000000</v>
      </c>
      <c r="L2191" s="298">
        <v>39000</v>
      </c>
    </row>
    <row r="2192" spans="2:12" ht="14.25" x14ac:dyDescent="0.2">
      <c r="B2192" s="784">
        <v>22020414</v>
      </c>
      <c r="C2192" s="784">
        <v>70560</v>
      </c>
      <c r="D2192" s="784"/>
      <c r="E2192" s="784">
        <v>2101</v>
      </c>
      <c r="F2192" s="784">
        <v>50610805</v>
      </c>
      <c r="G2192" s="213" t="s">
        <v>578</v>
      </c>
      <c r="H2192" s="297">
        <v>120000000</v>
      </c>
      <c r="I2192" s="297">
        <v>100000000</v>
      </c>
      <c r="J2192" s="297"/>
      <c r="K2192" s="298"/>
      <c r="L2192" s="298"/>
    </row>
    <row r="2193" spans="2:12" ht="14.25" x14ac:dyDescent="0.2">
      <c r="B2193" s="294">
        <v>220205</v>
      </c>
      <c r="C2193" s="294"/>
      <c r="D2193" s="294"/>
      <c r="E2193" s="294"/>
      <c r="F2193" s="294"/>
      <c r="G2193" s="295" t="s">
        <v>562</v>
      </c>
      <c r="H2193" s="301">
        <f>SUM(H2194:H2195)</f>
        <v>6000000</v>
      </c>
      <c r="I2193" s="301">
        <f>SUM(I2194:I2195)</f>
        <v>5700000</v>
      </c>
      <c r="J2193" s="301"/>
      <c r="K2193" s="301">
        <f>SUM(K2194:K2195)</f>
        <v>8000000</v>
      </c>
      <c r="L2193" s="301">
        <f>SUM(L2194:L2195)</f>
        <v>1812000</v>
      </c>
    </row>
    <row r="2194" spans="2:12" ht="14.25" x14ac:dyDescent="0.2">
      <c r="B2194" s="784">
        <v>22020501</v>
      </c>
      <c r="C2194" s="784">
        <v>70560</v>
      </c>
      <c r="D2194" s="784"/>
      <c r="E2194" s="784">
        <v>2101</v>
      </c>
      <c r="F2194" s="784">
        <v>50610801</v>
      </c>
      <c r="G2194" s="213" t="s">
        <v>114</v>
      </c>
      <c r="H2194" s="302">
        <v>6000000</v>
      </c>
      <c r="I2194" s="302">
        <v>5700000</v>
      </c>
      <c r="J2194" s="302"/>
      <c r="K2194" s="301">
        <v>8000000</v>
      </c>
      <c r="L2194" s="301">
        <v>1812000</v>
      </c>
    </row>
    <row r="2195" spans="2:12" ht="14.25" x14ac:dyDescent="0.2">
      <c r="B2195" s="784">
        <v>22020502</v>
      </c>
      <c r="C2195" s="784"/>
      <c r="D2195" s="784"/>
      <c r="E2195" s="784"/>
      <c r="F2195" s="784"/>
      <c r="G2195" s="213" t="s">
        <v>115</v>
      </c>
      <c r="H2195" s="301"/>
      <c r="I2195" s="301"/>
      <c r="J2195" s="301"/>
      <c r="K2195" s="301"/>
      <c r="L2195" s="301"/>
    </row>
    <row r="2196" spans="2:12" ht="14.25" x14ac:dyDescent="0.2">
      <c r="B2196" s="294">
        <v>220206</v>
      </c>
      <c r="C2196" s="294"/>
      <c r="D2196" s="294"/>
      <c r="E2196" s="294"/>
      <c r="F2196" s="294"/>
      <c r="G2196" s="295" t="s">
        <v>547</v>
      </c>
      <c r="H2196" s="301">
        <f t="shared" ref="H2196:L2196" si="270">SUM(H2197:H2198)</f>
        <v>816855000</v>
      </c>
      <c r="I2196" s="301">
        <f t="shared" si="270"/>
        <v>291855000</v>
      </c>
      <c r="J2196" s="301"/>
      <c r="K2196" s="301">
        <f t="shared" si="270"/>
        <v>325000000</v>
      </c>
      <c r="L2196" s="301">
        <f t="shared" si="270"/>
        <v>202000000</v>
      </c>
    </row>
    <row r="2197" spans="2:12" ht="14.25" x14ac:dyDescent="0.2">
      <c r="B2197" s="784">
        <v>22020601</v>
      </c>
      <c r="C2197" s="784">
        <v>70560</v>
      </c>
      <c r="D2197" s="784"/>
      <c r="E2197" s="784">
        <v>2101</v>
      </c>
      <c r="F2197" s="784">
        <v>50610801</v>
      </c>
      <c r="G2197" s="213" t="s">
        <v>117</v>
      </c>
      <c r="H2197" s="302">
        <v>855000</v>
      </c>
      <c r="I2197" s="302">
        <v>855000</v>
      </c>
      <c r="J2197" s="302"/>
      <c r="K2197" s="301">
        <v>1000000</v>
      </c>
      <c r="L2197" s="301">
        <v>0</v>
      </c>
    </row>
    <row r="2198" spans="2:12" ht="14.25" x14ac:dyDescent="0.2">
      <c r="B2198" s="784">
        <v>22020605</v>
      </c>
      <c r="C2198" s="784">
        <v>70560</v>
      </c>
      <c r="D2198" s="784"/>
      <c r="E2198" s="784">
        <v>2101</v>
      </c>
      <c r="F2198" s="784">
        <v>50610801</v>
      </c>
      <c r="G2198" s="213" t="s">
        <v>121</v>
      </c>
      <c r="H2198" s="302">
        <v>816000000</v>
      </c>
      <c r="I2198" s="302">
        <v>291000000</v>
      </c>
      <c r="J2198" s="302"/>
      <c r="K2198" s="301">
        <v>324000000</v>
      </c>
      <c r="L2198" s="301">
        <v>202000000</v>
      </c>
    </row>
    <row r="2199" spans="2:12" ht="14.25" customHeight="1" x14ac:dyDescent="0.2">
      <c r="B2199" s="294">
        <v>220208</v>
      </c>
      <c r="C2199" s="294"/>
      <c r="D2199" s="294"/>
      <c r="E2199" s="294"/>
      <c r="F2199" s="294"/>
      <c r="G2199" s="295" t="s">
        <v>548</v>
      </c>
      <c r="H2199" s="210">
        <f>SUM(H2200:H2202)</f>
        <v>3500000</v>
      </c>
      <c r="I2199" s="210">
        <f>SUM(I2200:I2202)</f>
        <v>52500000</v>
      </c>
      <c r="J2199" s="210"/>
      <c r="K2199" s="210">
        <f>SUM(K2201:K2202)</f>
        <v>0</v>
      </c>
      <c r="L2199" s="210">
        <f>SUM(L2201:L2202)</f>
        <v>0</v>
      </c>
    </row>
    <row r="2200" spans="2:12" ht="18" customHeight="1" x14ac:dyDescent="0.2">
      <c r="B2200" s="294"/>
      <c r="C2200" s="294"/>
      <c r="D2200" s="294"/>
      <c r="E2200" s="294"/>
      <c r="F2200" s="294"/>
      <c r="G2200" s="213" t="s">
        <v>856</v>
      </c>
      <c r="H2200" s="304">
        <v>1500000</v>
      </c>
      <c r="I2200" s="304">
        <f>1000000+50000000</f>
        <v>51000000</v>
      </c>
      <c r="J2200" s="304"/>
      <c r="K2200" s="210"/>
      <c r="L2200" s="210"/>
    </row>
    <row r="2201" spans="2:12" ht="14.25" x14ac:dyDescent="0.2">
      <c r="B2201" s="784">
        <v>22020803</v>
      </c>
      <c r="C2201" s="784">
        <v>70560</v>
      </c>
      <c r="D2201" s="784"/>
      <c r="E2201" s="784">
        <v>2101</v>
      </c>
      <c r="F2201" s="784">
        <v>50610801</v>
      </c>
      <c r="G2201" s="213" t="s">
        <v>132</v>
      </c>
      <c r="H2201" s="297">
        <v>1500000</v>
      </c>
      <c r="I2201" s="297">
        <f>1000000</f>
        <v>1000000</v>
      </c>
      <c r="J2201" s="297"/>
      <c r="K2201" s="298">
        <v>0</v>
      </c>
      <c r="L2201" s="298">
        <v>0</v>
      </c>
    </row>
    <row r="2202" spans="2:12" ht="14.25" x14ac:dyDescent="0.2">
      <c r="B2202" s="784">
        <v>22020805</v>
      </c>
      <c r="C2202" s="784">
        <v>70560</v>
      </c>
      <c r="D2202" s="784"/>
      <c r="E2202" s="784">
        <v>2101</v>
      </c>
      <c r="F2202" s="784">
        <v>50610801</v>
      </c>
      <c r="G2202" s="213" t="s">
        <v>133</v>
      </c>
      <c r="H2202" s="297">
        <v>500000</v>
      </c>
      <c r="I2202" s="297">
        <v>500000</v>
      </c>
      <c r="J2202" s="297"/>
      <c r="K2202" s="298">
        <v>0</v>
      </c>
      <c r="L2202" s="298">
        <v>0</v>
      </c>
    </row>
    <row r="2203" spans="2:12" ht="14.25" x14ac:dyDescent="0.2">
      <c r="B2203" s="294">
        <v>220210</v>
      </c>
      <c r="C2203" s="294"/>
      <c r="D2203" s="294"/>
      <c r="E2203" s="294"/>
      <c r="F2203" s="294"/>
      <c r="G2203" s="295" t="s">
        <v>137</v>
      </c>
      <c r="H2203" s="210">
        <f>SUM(H2204:H2209)</f>
        <v>36524000</v>
      </c>
      <c r="I2203" s="210">
        <f t="shared" ref="I2203:L2203" si="271">SUM(I2204:I2209)</f>
        <v>25300000</v>
      </c>
      <c r="J2203" s="210"/>
      <c r="K2203" s="210">
        <f t="shared" si="271"/>
        <v>27000000</v>
      </c>
      <c r="L2203" s="210">
        <f t="shared" si="271"/>
        <v>24365000</v>
      </c>
    </row>
    <row r="2204" spans="2:12" ht="14.25" x14ac:dyDescent="0.2">
      <c r="B2204" s="784">
        <v>22021003</v>
      </c>
      <c r="C2204" s="784">
        <v>70560</v>
      </c>
      <c r="D2204" s="784"/>
      <c r="E2204" s="784">
        <v>2101</v>
      </c>
      <c r="F2204" s="784">
        <v>50610801</v>
      </c>
      <c r="G2204" s="213" t="s">
        <v>140</v>
      </c>
      <c r="H2204" s="297">
        <v>2000000</v>
      </c>
      <c r="I2204" s="297">
        <v>1800000</v>
      </c>
      <c r="J2204" s="297"/>
      <c r="K2204" s="298">
        <v>2500000</v>
      </c>
      <c r="L2204" s="298">
        <v>365000</v>
      </c>
    </row>
    <row r="2205" spans="2:12" ht="16.5" customHeight="1" x14ac:dyDescent="0.2">
      <c r="B2205" s="784">
        <v>22021007</v>
      </c>
      <c r="C2205" s="784"/>
      <c r="D2205" s="784"/>
      <c r="E2205" s="784"/>
      <c r="F2205" s="784"/>
      <c r="G2205" s="213" t="s">
        <v>1066</v>
      </c>
      <c r="H2205" s="297">
        <v>3724000</v>
      </c>
      <c r="I2205" s="297"/>
      <c r="J2205" s="297"/>
      <c r="K2205" s="298"/>
      <c r="L2205" s="298"/>
    </row>
    <row r="2206" spans="2:12" ht="25.5" x14ac:dyDescent="0.2">
      <c r="B2206" s="784">
        <v>22021014</v>
      </c>
      <c r="C2206" s="784">
        <v>70560</v>
      </c>
      <c r="D2206" s="784"/>
      <c r="E2206" s="784">
        <v>2101</v>
      </c>
      <c r="F2206" s="784">
        <v>50610801</v>
      </c>
      <c r="G2206" s="213" t="s">
        <v>570</v>
      </c>
      <c r="H2206" s="297">
        <v>800000</v>
      </c>
      <c r="I2206" s="297">
        <v>500000</v>
      </c>
      <c r="J2206" s="297"/>
      <c r="K2206" s="298">
        <v>500000</v>
      </c>
      <c r="L2206" s="298">
        <v>0</v>
      </c>
    </row>
    <row r="2207" spans="2:12" ht="14.25" x14ac:dyDescent="0.2">
      <c r="B2207" s="784">
        <v>22021021</v>
      </c>
      <c r="C2207" s="784"/>
      <c r="D2207" s="784"/>
      <c r="E2207" s="784"/>
      <c r="F2207" s="784"/>
      <c r="G2207" s="213" t="s">
        <v>149</v>
      </c>
      <c r="H2207" s="297">
        <v>24000000</v>
      </c>
      <c r="I2207" s="297">
        <v>20000000</v>
      </c>
      <c r="J2207" s="297"/>
      <c r="K2207" s="298">
        <v>24000000</v>
      </c>
      <c r="L2207" s="298">
        <v>24000000</v>
      </c>
    </row>
    <row r="2208" spans="2:12" ht="14.25" x14ac:dyDescent="0.2">
      <c r="B2208" s="784">
        <v>22021024</v>
      </c>
      <c r="C2208" s="784"/>
      <c r="D2208" s="784"/>
      <c r="E2208" s="784"/>
      <c r="F2208" s="784"/>
      <c r="G2208" s="213" t="s">
        <v>580</v>
      </c>
      <c r="H2208" s="297">
        <v>1000000</v>
      </c>
      <c r="I2208" s="297"/>
      <c r="J2208" s="297"/>
      <c r="K2208" s="298"/>
      <c r="L2208" s="298"/>
    </row>
    <row r="2209" spans="2:12" ht="14.25" x14ac:dyDescent="0.2">
      <c r="B2209" s="784">
        <v>22021029</v>
      </c>
      <c r="C2209" s="784"/>
      <c r="D2209" s="784"/>
      <c r="E2209" s="784"/>
      <c r="F2209" s="784"/>
      <c r="G2209" s="213" t="s">
        <v>677</v>
      </c>
      <c r="H2209" s="297">
        <v>5000000</v>
      </c>
      <c r="I2209" s="297">
        <v>3000000</v>
      </c>
      <c r="J2209" s="297"/>
      <c r="K2209" s="298">
        <v>0</v>
      </c>
      <c r="L2209" s="298">
        <v>0</v>
      </c>
    </row>
    <row r="2210" spans="2:12" ht="14.25" x14ac:dyDescent="0.2">
      <c r="B2210" s="294">
        <v>23</v>
      </c>
      <c r="C2210" s="294"/>
      <c r="D2210" s="294"/>
      <c r="E2210" s="294"/>
      <c r="F2210" s="294"/>
      <c r="G2210" s="295" t="s">
        <v>154</v>
      </c>
      <c r="H2210" s="210">
        <f t="shared" ref="H2210:L2210" si="272">SUM(H2211,H2222,H2230,H2233,H2237)</f>
        <v>200000000</v>
      </c>
      <c r="I2210" s="373">
        <f>SUM(I2211,I2222,I2230,I2233,I2237)</f>
        <v>43164355.75</v>
      </c>
      <c r="J2210" s="210"/>
      <c r="K2210" s="210">
        <f t="shared" si="272"/>
        <v>1190000000</v>
      </c>
      <c r="L2210" s="210">
        <f t="shared" si="272"/>
        <v>35000000</v>
      </c>
    </row>
    <row r="2211" spans="2:12" ht="17.25" customHeight="1" x14ac:dyDescent="0.2">
      <c r="B2211" s="294">
        <v>2301</v>
      </c>
      <c r="C2211" s="294"/>
      <c r="D2211" s="294"/>
      <c r="E2211" s="294"/>
      <c r="F2211" s="294"/>
      <c r="G2211" s="295" t="s">
        <v>155</v>
      </c>
      <c r="H2211" s="210">
        <f>H2212</f>
        <v>16300000</v>
      </c>
      <c r="I2211" s="210">
        <f t="shared" ref="I2211:L2211" si="273">I2212</f>
        <v>9000000</v>
      </c>
      <c r="J2211" s="210"/>
      <c r="K2211" s="210">
        <f t="shared" si="273"/>
        <v>200000000</v>
      </c>
      <c r="L2211" s="210">
        <f t="shared" si="273"/>
        <v>0</v>
      </c>
    </row>
    <row r="2212" spans="2:12" ht="17.25" customHeight="1" x14ac:dyDescent="0.2">
      <c r="B2212" s="294">
        <v>230101</v>
      </c>
      <c r="C2212" s="294"/>
      <c r="D2212" s="294"/>
      <c r="E2212" s="294"/>
      <c r="F2212" s="294"/>
      <c r="G2212" s="295" t="s">
        <v>156</v>
      </c>
      <c r="H2212" s="210">
        <f>SUM(H2213:H2221)</f>
        <v>16300000</v>
      </c>
      <c r="I2212" s="210">
        <f t="shared" ref="I2212:L2212" si="274">SUM(I2214:I2220)</f>
        <v>9000000</v>
      </c>
      <c r="J2212" s="210"/>
      <c r="K2212" s="210">
        <f t="shared" si="274"/>
        <v>200000000</v>
      </c>
      <c r="L2212" s="210">
        <f t="shared" si="274"/>
        <v>0</v>
      </c>
    </row>
    <row r="2213" spans="2:12" ht="14.25" x14ac:dyDescent="0.2">
      <c r="B2213" s="294">
        <v>23010105</v>
      </c>
      <c r="C2213" s="294"/>
      <c r="D2213" s="294"/>
      <c r="E2213" s="294"/>
      <c r="F2213" s="294"/>
      <c r="G2213" s="213" t="s">
        <v>157</v>
      </c>
      <c r="H2213" s="304"/>
      <c r="I2213" s="210">
        <v>50000000</v>
      </c>
      <c r="J2213" s="210"/>
      <c r="K2213" s="210"/>
      <c r="L2213" s="210"/>
    </row>
    <row r="2214" spans="2:12" ht="14.25" x14ac:dyDescent="0.2">
      <c r="B2214" s="784">
        <v>23010107</v>
      </c>
      <c r="C2214" s="784">
        <v>70560</v>
      </c>
      <c r="D2214" s="296" t="s">
        <v>678</v>
      </c>
      <c r="E2214" s="784">
        <v>2101</v>
      </c>
      <c r="F2214" s="784">
        <v>50610801</v>
      </c>
      <c r="G2214" s="213" t="s">
        <v>158</v>
      </c>
      <c r="H2214" s="297"/>
      <c r="I2214" s="297">
        <v>1000000</v>
      </c>
      <c r="J2214" s="297"/>
      <c r="K2214" s="297">
        <v>150000000</v>
      </c>
      <c r="L2214" s="298">
        <v>0</v>
      </c>
    </row>
    <row r="2215" spans="2:12" ht="25.5" x14ac:dyDescent="0.2">
      <c r="B2215" s="784">
        <v>23010112</v>
      </c>
      <c r="C2215" s="784">
        <v>70560</v>
      </c>
      <c r="D2215" s="296" t="s">
        <v>679</v>
      </c>
      <c r="E2215" s="784">
        <v>2101</v>
      </c>
      <c r="F2215" s="784">
        <v>50610801</v>
      </c>
      <c r="G2215" s="213" t="s">
        <v>161</v>
      </c>
      <c r="H2215" s="297">
        <v>4000000</v>
      </c>
      <c r="I2215" s="297">
        <v>1000000</v>
      </c>
      <c r="J2215" s="297"/>
      <c r="K2215" s="297">
        <v>20000000</v>
      </c>
      <c r="L2215" s="298">
        <v>0</v>
      </c>
    </row>
    <row r="2216" spans="2:12" ht="14.25" x14ac:dyDescent="0.2">
      <c r="B2216" s="784">
        <v>23010113</v>
      </c>
      <c r="C2216" s="784">
        <v>70560</v>
      </c>
      <c r="D2216" s="296" t="s">
        <v>679</v>
      </c>
      <c r="E2216" s="784">
        <v>2101</v>
      </c>
      <c r="F2216" s="784">
        <v>50610801</v>
      </c>
      <c r="G2216" s="213" t="s">
        <v>162</v>
      </c>
      <c r="H2216" s="297">
        <v>1000000</v>
      </c>
      <c r="I2216" s="297">
        <v>1000000</v>
      </c>
      <c r="J2216" s="297"/>
      <c r="K2216" s="297">
        <v>5000000</v>
      </c>
      <c r="L2216" s="298">
        <v>0</v>
      </c>
    </row>
    <row r="2217" spans="2:12" ht="14.25" x14ac:dyDescent="0.2">
      <c r="B2217" s="784">
        <v>23010114</v>
      </c>
      <c r="C2217" s="784">
        <v>70560</v>
      </c>
      <c r="D2217" s="296" t="s">
        <v>679</v>
      </c>
      <c r="E2217" s="784">
        <v>2101</v>
      </c>
      <c r="F2217" s="784">
        <v>50610801</v>
      </c>
      <c r="G2217" s="213" t="s">
        <v>163</v>
      </c>
      <c r="H2217" s="297">
        <v>800000</v>
      </c>
      <c r="I2217" s="297">
        <v>1000000</v>
      </c>
      <c r="J2217" s="297"/>
      <c r="K2217" s="297">
        <v>5000000</v>
      </c>
      <c r="L2217" s="298">
        <v>0</v>
      </c>
    </row>
    <row r="2218" spans="2:12" ht="14.25" x14ac:dyDescent="0.2">
      <c r="B2218" s="784">
        <v>23010115</v>
      </c>
      <c r="C2218" s="784">
        <v>70560</v>
      </c>
      <c r="D2218" s="296" t="s">
        <v>679</v>
      </c>
      <c r="E2218" s="784">
        <v>2101</v>
      </c>
      <c r="F2218" s="784">
        <v>50610801</v>
      </c>
      <c r="G2218" s="213" t="s">
        <v>164</v>
      </c>
      <c r="H2218" s="297">
        <v>500000</v>
      </c>
      <c r="I2218" s="297">
        <v>1000000</v>
      </c>
      <c r="J2218" s="297"/>
      <c r="K2218" s="297">
        <v>3000000</v>
      </c>
      <c r="L2218" s="298">
        <v>0</v>
      </c>
    </row>
    <row r="2219" spans="2:12" ht="14.25" x14ac:dyDescent="0.2">
      <c r="B2219" s="784">
        <v>23010119</v>
      </c>
      <c r="C2219" s="784">
        <v>70560</v>
      </c>
      <c r="D2219" s="296" t="s">
        <v>679</v>
      </c>
      <c r="E2219" s="784">
        <v>2101</v>
      </c>
      <c r="F2219" s="784">
        <v>50610801</v>
      </c>
      <c r="G2219" s="213" t="s">
        <v>168</v>
      </c>
      <c r="H2219" s="297">
        <v>0</v>
      </c>
      <c r="I2219" s="297">
        <v>1000000</v>
      </c>
      <c r="J2219" s="297"/>
      <c r="K2219" s="297">
        <v>0</v>
      </c>
      <c r="L2219" s="298"/>
    </row>
    <row r="2220" spans="2:12" ht="25.5" x14ac:dyDescent="0.2">
      <c r="B2220" s="784">
        <v>23010125</v>
      </c>
      <c r="C2220" s="784">
        <v>70560</v>
      </c>
      <c r="D2220" s="296" t="s">
        <v>680</v>
      </c>
      <c r="E2220" s="784">
        <v>2101</v>
      </c>
      <c r="F2220" s="784">
        <v>50610801</v>
      </c>
      <c r="G2220" s="213" t="s">
        <v>900</v>
      </c>
      <c r="H2220" s="297">
        <v>1000000</v>
      </c>
      <c r="I2220" s="297">
        <v>3000000</v>
      </c>
      <c r="J2220" s="297"/>
      <c r="K2220" s="297">
        <v>17000000</v>
      </c>
      <c r="L2220" s="298">
        <v>0</v>
      </c>
    </row>
    <row r="2221" spans="2:12" ht="14.25" x14ac:dyDescent="0.2">
      <c r="B2221" s="784">
        <v>23010129</v>
      </c>
      <c r="C2221" s="784">
        <v>70560</v>
      </c>
      <c r="D2221" s="296"/>
      <c r="E2221" s="784"/>
      <c r="F2221" s="784"/>
      <c r="G2221" s="213" t="s">
        <v>901</v>
      </c>
      <c r="H2221" s="297">
        <v>9000000</v>
      </c>
      <c r="I2221" s="297">
        <v>0</v>
      </c>
      <c r="J2221" s="297"/>
      <c r="K2221" s="297"/>
      <c r="L2221" s="298"/>
    </row>
    <row r="2222" spans="2:12" ht="14.25" x14ac:dyDescent="0.2">
      <c r="B2222" s="294">
        <v>2302</v>
      </c>
      <c r="C2222" s="294"/>
      <c r="D2222" s="294"/>
      <c r="E2222" s="294"/>
      <c r="F2222" s="294"/>
      <c r="G2222" s="214" t="s">
        <v>178</v>
      </c>
      <c r="H2222" s="210">
        <f>H2223</f>
        <v>50000000</v>
      </c>
      <c r="I2222" s="210">
        <f t="shared" ref="I2222:L2222" si="275">I2223</f>
        <v>16000000</v>
      </c>
      <c r="J2222" s="210"/>
      <c r="K2222" s="210">
        <f t="shared" si="275"/>
        <v>295000000</v>
      </c>
      <c r="L2222" s="210">
        <f t="shared" si="275"/>
        <v>0</v>
      </c>
    </row>
    <row r="2223" spans="2:12" ht="25.5" x14ac:dyDescent="0.2">
      <c r="B2223" s="294">
        <v>230201</v>
      </c>
      <c r="C2223" s="294"/>
      <c r="D2223" s="294"/>
      <c r="E2223" s="294"/>
      <c r="F2223" s="294"/>
      <c r="G2223" s="214" t="s">
        <v>179</v>
      </c>
      <c r="H2223" s="210">
        <f t="shared" ref="H2223:L2223" si="276">SUM(H2224:H2228)</f>
        <v>50000000</v>
      </c>
      <c r="I2223" s="210">
        <f t="shared" si="276"/>
        <v>16000000</v>
      </c>
      <c r="J2223" s="210"/>
      <c r="K2223" s="210">
        <f t="shared" si="276"/>
        <v>295000000</v>
      </c>
      <c r="L2223" s="210">
        <f t="shared" si="276"/>
        <v>0</v>
      </c>
    </row>
    <row r="2224" spans="2:12" ht="25.5" x14ac:dyDescent="0.2">
      <c r="B2224" s="784">
        <v>23020101</v>
      </c>
      <c r="C2224" s="784">
        <v>70560</v>
      </c>
      <c r="D2224" s="296" t="s">
        <v>681</v>
      </c>
      <c r="E2224" s="784">
        <v>2101</v>
      </c>
      <c r="F2224" s="784">
        <v>50610804</v>
      </c>
      <c r="G2224" s="215" t="s">
        <v>180</v>
      </c>
      <c r="H2224" s="297"/>
      <c r="I2224" s="297"/>
      <c r="J2224" s="297"/>
      <c r="K2224" s="297">
        <v>50000000</v>
      </c>
      <c r="L2224" s="298">
        <v>0</v>
      </c>
    </row>
    <row r="2225" spans="2:12" ht="31.5" customHeight="1" x14ac:dyDescent="0.2">
      <c r="B2225" s="784">
        <v>23020116</v>
      </c>
      <c r="C2225" s="784">
        <v>70560</v>
      </c>
      <c r="D2225" s="296" t="s">
        <v>511</v>
      </c>
      <c r="E2225" s="784">
        <v>2101</v>
      </c>
      <c r="F2225" s="784">
        <v>506302</v>
      </c>
      <c r="G2225" s="213" t="s">
        <v>189</v>
      </c>
      <c r="H2225" s="297">
        <v>10000000</v>
      </c>
      <c r="I2225" s="297">
        <v>5000000</v>
      </c>
      <c r="J2225" s="297"/>
      <c r="K2225" s="297">
        <v>100000000</v>
      </c>
      <c r="L2225" s="297">
        <v>0</v>
      </c>
    </row>
    <row r="2226" spans="2:12" ht="31.5" customHeight="1" x14ac:dyDescent="0.2">
      <c r="B2226" s="784">
        <v>23020118</v>
      </c>
      <c r="C2226" s="784">
        <v>70560</v>
      </c>
      <c r="D2226" s="296" t="s">
        <v>682</v>
      </c>
      <c r="E2226" s="784">
        <v>2101</v>
      </c>
      <c r="F2226" s="784">
        <v>50610804</v>
      </c>
      <c r="G2226" s="213" t="s">
        <v>190</v>
      </c>
      <c r="H2226" s="297">
        <v>10000000</v>
      </c>
      <c r="I2226" s="297">
        <v>5000000</v>
      </c>
      <c r="J2226" s="297"/>
      <c r="K2226" s="297">
        <v>45000000</v>
      </c>
      <c r="L2226" s="297">
        <v>0</v>
      </c>
    </row>
    <row r="2227" spans="2:12" ht="20.25" customHeight="1" x14ac:dyDescent="0.2">
      <c r="B2227" s="784">
        <v>23020124</v>
      </c>
      <c r="C2227" s="784"/>
      <c r="D2227" s="296"/>
      <c r="E2227" s="784"/>
      <c r="F2227" s="784"/>
      <c r="G2227" s="213" t="s">
        <v>902</v>
      </c>
      <c r="H2227" s="297">
        <v>10000000</v>
      </c>
      <c r="I2227" s="297">
        <v>1000000</v>
      </c>
      <c r="J2227" s="297"/>
      <c r="K2227" s="297"/>
      <c r="L2227" s="297"/>
    </row>
    <row r="2228" spans="2:12" ht="25.5" x14ac:dyDescent="0.2">
      <c r="B2228" s="784">
        <v>23020126</v>
      </c>
      <c r="C2228" s="784">
        <v>70560</v>
      </c>
      <c r="D2228" s="296" t="s">
        <v>683</v>
      </c>
      <c r="E2228" s="784">
        <v>2101</v>
      </c>
      <c r="F2228" s="784">
        <v>50610801</v>
      </c>
      <c r="G2228" s="215" t="s">
        <v>193</v>
      </c>
      <c r="H2228" s="297">
        <v>20000000</v>
      </c>
      <c r="I2228" s="297">
        <v>5000000</v>
      </c>
      <c r="J2228" s="297"/>
      <c r="K2228" s="297">
        <v>100000000</v>
      </c>
      <c r="L2228" s="297">
        <v>0</v>
      </c>
    </row>
    <row r="2229" spans="2:12" ht="14.25" x14ac:dyDescent="0.2">
      <c r="B2229" s="784">
        <v>23020128</v>
      </c>
      <c r="C2229" s="784">
        <v>70560</v>
      </c>
      <c r="D2229" s="296" t="s">
        <v>683</v>
      </c>
      <c r="E2229" s="784">
        <v>2101</v>
      </c>
      <c r="F2229" s="784">
        <v>50610801</v>
      </c>
      <c r="G2229" s="215" t="s">
        <v>589</v>
      </c>
      <c r="H2229" s="297"/>
      <c r="I2229" s="297">
        <v>1000000</v>
      </c>
      <c r="J2229" s="297"/>
      <c r="K2229" s="297">
        <v>100000000</v>
      </c>
      <c r="L2229" s="297">
        <v>0</v>
      </c>
    </row>
    <row r="2230" spans="2:12" ht="14.25" x14ac:dyDescent="0.2">
      <c r="B2230" s="294">
        <v>2303</v>
      </c>
      <c r="C2230" s="294"/>
      <c r="D2230" s="294"/>
      <c r="E2230" s="294"/>
      <c r="F2230" s="294"/>
      <c r="G2230" s="295" t="s">
        <v>195</v>
      </c>
      <c r="H2230" s="210">
        <f>H2231</f>
        <v>0</v>
      </c>
      <c r="I2230" s="210">
        <f t="shared" ref="I2230:L2230" si="277">I2231</f>
        <v>5000000</v>
      </c>
      <c r="J2230" s="210"/>
      <c r="K2230" s="210">
        <f t="shared" si="277"/>
        <v>0</v>
      </c>
      <c r="L2230" s="210">
        <f t="shared" si="277"/>
        <v>0</v>
      </c>
    </row>
    <row r="2231" spans="2:12" ht="25.5" x14ac:dyDescent="0.2">
      <c r="B2231" s="294">
        <v>230301</v>
      </c>
      <c r="C2231" s="294"/>
      <c r="D2231" s="294"/>
      <c r="E2231" s="294"/>
      <c r="F2231" s="294"/>
      <c r="G2231" s="295" t="s">
        <v>196</v>
      </c>
      <c r="H2231" s="210">
        <f t="shared" ref="H2231:L2231" si="278">SUM(H2232:H2232)</f>
        <v>0</v>
      </c>
      <c r="I2231" s="210">
        <f t="shared" si="278"/>
        <v>5000000</v>
      </c>
      <c r="J2231" s="210"/>
      <c r="K2231" s="210">
        <f t="shared" si="278"/>
        <v>0</v>
      </c>
      <c r="L2231" s="210">
        <f t="shared" si="278"/>
        <v>0</v>
      </c>
    </row>
    <row r="2232" spans="2:12" ht="14.25" x14ac:dyDescent="0.2">
      <c r="B2232" s="784">
        <v>23030115</v>
      </c>
      <c r="C2232" s="784">
        <v>70560</v>
      </c>
      <c r="D2232" s="296" t="s">
        <v>684</v>
      </c>
      <c r="E2232" s="784">
        <v>2101</v>
      </c>
      <c r="F2232" s="784">
        <v>50620502</v>
      </c>
      <c r="G2232" s="215" t="s">
        <v>206</v>
      </c>
      <c r="H2232" s="297"/>
      <c r="I2232" s="297">
        <v>5000000</v>
      </c>
      <c r="J2232" s="297"/>
      <c r="K2232" s="297">
        <v>0</v>
      </c>
      <c r="L2232" s="297">
        <v>0</v>
      </c>
    </row>
    <row r="2233" spans="2:12" ht="21.75" customHeight="1" x14ac:dyDescent="0.2">
      <c r="B2233" s="294">
        <v>2304</v>
      </c>
      <c r="C2233" s="294"/>
      <c r="D2233" s="294"/>
      <c r="E2233" s="294"/>
      <c r="F2233" s="294"/>
      <c r="G2233" s="214" t="s">
        <v>212</v>
      </c>
      <c r="H2233" s="210">
        <f>H2234</f>
        <v>90700000</v>
      </c>
      <c r="I2233" s="210">
        <f t="shared" ref="I2233:L2233" si="279">I2234</f>
        <v>10000000</v>
      </c>
      <c r="J2233" s="210"/>
      <c r="K2233" s="210">
        <f t="shared" si="279"/>
        <v>635000000</v>
      </c>
      <c r="L2233" s="210">
        <f t="shared" si="279"/>
        <v>35000000</v>
      </c>
    </row>
    <row r="2234" spans="2:12" ht="25.5" x14ac:dyDescent="0.2">
      <c r="B2234" s="294">
        <v>230401</v>
      </c>
      <c r="C2234" s="294"/>
      <c r="D2234" s="294"/>
      <c r="E2234" s="294"/>
      <c r="F2234" s="294"/>
      <c r="G2234" s="214" t="s">
        <v>590</v>
      </c>
      <c r="H2234" s="210">
        <f t="shared" ref="H2234:L2234" si="280">SUM(H2235:H2236)</f>
        <v>90700000</v>
      </c>
      <c r="I2234" s="210">
        <f t="shared" si="280"/>
        <v>10000000</v>
      </c>
      <c r="J2234" s="210"/>
      <c r="K2234" s="210">
        <f t="shared" si="280"/>
        <v>635000000</v>
      </c>
      <c r="L2234" s="210">
        <f t="shared" si="280"/>
        <v>35000000</v>
      </c>
    </row>
    <row r="2235" spans="2:12" ht="14.25" x14ac:dyDescent="0.2">
      <c r="B2235" s="784">
        <v>23040101</v>
      </c>
      <c r="C2235" s="784">
        <v>70560</v>
      </c>
      <c r="D2235" s="296" t="s">
        <v>685</v>
      </c>
      <c r="E2235" s="784">
        <v>2101</v>
      </c>
      <c r="F2235" s="784">
        <v>50610715</v>
      </c>
      <c r="G2235" s="215" t="s">
        <v>213</v>
      </c>
      <c r="H2235" s="304">
        <v>20000000</v>
      </c>
      <c r="I2235" s="304">
        <v>5000000</v>
      </c>
      <c r="J2235" s="304"/>
      <c r="K2235" s="304">
        <v>50000000</v>
      </c>
      <c r="L2235" s="304">
        <v>0</v>
      </c>
    </row>
    <row r="2236" spans="2:12" ht="14.25" x14ac:dyDescent="0.2">
      <c r="B2236" s="784">
        <v>23040102</v>
      </c>
      <c r="C2236" s="784">
        <v>70560</v>
      </c>
      <c r="D2236" s="296" t="s">
        <v>686</v>
      </c>
      <c r="E2236" s="784">
        <v>2101</v>
      </c>
      <c r="F2236" s="784">
        <v>50610805</v>
      </c>
      <c r="G2236" s="213" t="s">
        <v>214</v>
      </c>
      <c r="H2236" s="304">
        <v>70700000</v>
      </c>
      <c r="I2236" s="304">
        <v>5000000</v>
      </c>
      <c r="J2236" s="304"/>
      <c r="K2236" s="304">
        <v>585000000</v>
      </c>
      <c r="L2236" s="304">
        <v>35000000</v>
      </c>
    </row>
    <row r="2237" spans="2:12" ht="14.25" x14ac:dyDescent="0.2">
      <c r="B2237" s="294">
        <v>2305</v>
      </c>
      <c r="C2237" s="294"/>
      <c r="D2237" s="294"/>
      <c r="E2237" s="294"/>
      <c r="F2237" s="294"/>
      <c r="G2237" s="295" t="s">
        <v>215</v>
      </c>
      <c r="H2237" s="210">
        <f>H2238</f>
        <v>43000000</v>
      </c>
      <c r="I2237" s="210">
        <f t="shared" ref="I2237:L2237" si="281">I2238</f>
        <v>3164355.75</v>
      </c>
      <c r="J2237" s="210"/>
      <c r="K2237" s="210">
        <f t="shared" si="281"/>
        <v>60000000</v>
      </c>
      <c r="L2237" s="210">
        <f t="shared" si="281"/>
        <v>0</v>
      </c>
    </row>
    <row r="2238" spans="2:12" ht="14.25" x14ac:dyDescent="0.2">
      <c r="B2238" s="294">
        <v>230501</v>
      </c>
      <c r="C2238" s="294"/>
      <c r="D2238" s="294"/>
      <c r="E2238" s="294"/>
      <c r="F2238" s="294"/>
      <c r="G2238" s="295" t="s">
        <v>216</v>
      </c>
      <c r="H2238" s="210">
        <f>SUM(H2239:H2241)</f>
        <v>43000000</v>
      </c>
      <c r="I2238" s="210">
        <f t="shared" ref="I2238:L2238" si="282">SUM(I2239:I2240)</f>
        <v>3164355.75</v>
      </c>
      <c r="J2238" s="210"/>
      <c r="K2238" s="210">
        <f t="shared" si="282"/>
        <v>60000000</v>
      </c>
      <c r="L2238" s="210">
        <f t="shared" si="282"/>
        <v>0</v>
      </c>
    </row>
    <row r="2239" spans="2:12" ht="14.25" x14ac:dyDescent="0.2">
      <c r="B2239" s="784">
        <v>23050101</v>
      </c>
      <c r="C2239" s="784">
        <v>70560</v>
      </c>
      <c r="D2239" s="296" t="s">
        <v>687</v>
      </c>
      <c r="E2239" s="784">
        <v>2101</v>
      </c>
      <c r="F2239" s="784">
        <v>50610801</v>
      </c>
      <c r="G2239" s="213" t="s">
        <v>217</v>
      </c>
      <c r="H2239" s="402">
        <v>5000000</v>
      </c>
      <c r="I2239" s="402">
        <v>1000000</v>
      </c>
      <c r="J2239" s="402"/>
      <c r="K2239" s="402">
        <v>30000000</v>
      </c>
      <c r="L2239" s="402">
        <v>0</v>
      </c>
    </row>
    <row r="2240" spans="2:12" ht="14.25" x14ac:dyDescent="0.2">
      <c r="B2240" s="784">
        <v>23050103</v>
      </c>
      <c r="C2240" s="784">
        <v>70560</v>
      </c>
      <c r="D2240" s="296" t="s">
        <v>688</v>
      </c>
      <c r="E2240" s="784">
        <v>2101</v>
      </c>
      <c r="F2240" s="784">
        <v>506</v>
      </c>
      <c r="G2240" s="213" t="s">
        <v>219</v>
      </c>
      <c r="H2240" s="402">
        <v>9000000</v>
      </c>
      <c r="I2240" s="402">
        <f>2000000+164355.75</f>
        <v>2164355.75</v>
      </c>
      <c r="J2240" s="402"/>
      <c r="K2240" s="402">
        <v>30000000</v>
      </c>
      <c r="L2240" s="402">
        <v>0</v>
      </c>
    </row>
    <row r="2241" spans="2:13" ht="14.25" x14ac:dyDescent="0.2">
      <c r="B2241" s="784">
        <v>23050107</v>
      </c>
      <c r="C2241" s="784"/>
      <c r="D2241" s="296"/>
      <c r="E2241" s="784"/>
      <c r="F2241" s="784"/>
      <c r="G2241" s="213" t="s">
        <v>903</v>
      </c>
      <c r="H2241" s="402">
        <v>29000000</v>
      </c>
      <c r="I2241" s="402"/>
      <c r="J2241" s="402"/>
      <c r="K2241" s="402"/>
      <c r="L2241" s="402"/>
    </row>
    <row r="2242" spans="2:13" ht="14.25" x14ac:dyDescent="0.2">
      <c r="B2242" s="784"/>
      <c r="C2242" s="784"/>
      <c r="D2242" s="296"/>
      <c r="E2242" s="784"/>
      <c r="F2242" s="784"/>
      <c r="G2242" s="213"/>
      <c r="H2242" s="402"/>
      <c r="I2242" s="402"/>
      <c r="J2242" s="402"/>
      <c r="K2242" s="402"/>
      <c r="L2242" s="402"/>
    </row>
    <row r="2243" spans="2:13" ht="14.25" x14ac:dyDescent="0.2">
      <c r="B2243" s="294"/>
      <c r="C2243" s="294"/>
      <c r="D2243" s="300"/>
      <c r="E2243" s="294"/>
      <c r="F2243" s="294"/>
      <c r="G2243" s="295" t="s">
        <v>506</v>
      </c>
      <c r="H2243" s="684"/>
      <c r="I2243" s="684"/>
      <c r="J2243" s="684"/>
      <c r="K2243" s="684"/>
      <c r="L2243" s="684"/>
    </row>
    <row r="2244" spans="2:13" ht="14.25" x14ac:dyDescent="0.2">
      <c r="B2244" s="294"/>
      <c r="C2244" s="294"/>
      <c r="D2244" s="300"/>
      <c r="E2244" s="294"/>
      <c r="F2244" s="294"/>
      <c r="G2244" s="295"/>
      <c r="H2244" s="684"/>
      <c r="I2244" s="684"/>
      <c r="J2244" s="684"/>
      <c r="K2244" s="684"/>
      <c r="L2244" s="684"/>
    </row>
    <row r="2245" spans="2:13" ht="14.25" x14ac:dyDescent="0.2">
      <c r="B2245" s="294"/>
      <c r="C2245" s="294"/>
      <c r="D2245" s="300"/>
      <c r="E2245" s="294"/>
      <c r="F2245" s="294"/>
      <c r="G2245" s="353" t="s">
        <v>3</v>
      </c>
      <c r="H2245" s="845">
        <f t="shared" ref="H2245:L2245" si="283">H2170</f>
        <v>967944943</v>
      </c>
      <c r="I2245" s="845">
        <f t="shared" si="283"/>
        <v>967944943</v>
      </c>
      <c r="J2245" s="845"/>
      <c r="K2245" s="845">
        <f t="shared" si="283"/>
        <v>372594421</v>
      </c>
      <c r="L2245" s="845">
        <f t="shared" si="283"/>
        <v>372594421</v>
      </c>
    </row>
    <row r="2246" spans="2:13" ht="14.25" x14ac:dyDescent="0.2">
      <c r="B2246" s="846"/>
      <c r="C2246" s="846"/>
      <c r="D2246" s="846"/>
      <c r="E2246" s="846"/>
      <c r="F2246" s="846"/>
      <c r="G2246" s="491" t="s">
        <v>4</v>
      </c>
      <c r="H2246" s="845">
        <f t="shared" ref="H2246:L2246" si="284">H2176</f>
        <v>1000000000</v>
      </c>
      <c r="I2246" s="845">
        <f t="shared" si="284"/>
        <v>631689392.34000003</v>
      </c>
      <c r="J2246" s="845"/>
      <c r="K2246" s="845">
        <f t="shared" si="284"/>
        <v>381000000</v>
      </c>
      <c r="L2246" s="845">
        <f t="shared" si="284"/>
        <v>232255000</v>
      </c>
    </row>
    <row r="2247" spans="2:13" ht="14.25" x14ac:dyDescent="0.2">
      <c r="B2247" s="846"/>
      <c r="C2247" s="846"/>
      <c r="D2247" s="846"/>
      <c r="E2247" s="846"/>
      <c r="F2247" s="846"/>
      <c r="G2247" s="491" t="s">
        <v>154</v>
      </c>
      <c r="H2247" s="845">
        <f>H2210</f>
        <v>200000000</v>
      </c>
      <c r="I2247" s="847">
        <f t="shared" ref="I2247:L2247" si="285">I2210</f>
        <v>43164355.75</v>
      </c>
      <c r="J2247" s="845"/>
      <c r="K2247" s="845">
        <f t="shared" si="285"/>
        <v>1190000000</v>
      </c>
      <c r="L2247" s="845">
        <f t="shared" si="285"/>
        <v>35000000</v>
      </c>
    </row>
    <row r="2248" spans="2:13" ht="14.25" x14ac:dyDescent="0.2">
      <c r="B2248" s="846"/>
      <c r="C2248" s="846"/>
      <c r="D2248" s="846"/>
      <c r="E2248" s="846"/>
      <c r="F2248" s="846"/>
      <c r="G2248" s="491" t="s">
        <v>2</v>
      </c>
      <c r="H2248" s="536">
        <f>SUM(H2245:H2247)</f>
        <v>2167944943</v>
      </c>
      <c r="I2248" s="536">
        <f t="shared" ref="I2248:L2248" si="286">SUM(I2245:I2247)</f>
        <v>1642798691.0900002</v>
      </c>
      <c r="J2248" s="536"/>
      <c r="K2248" s="536">
        <f>SUM(K2245:K2247)</f>
        <v>1943594421</v>
      </c>
      <c r="L2248" s="536">
        <f t="shared" si="286"/>
        <v>639849421</v>
      </c>
    </row>
    <row r="2249" spans="2:13" ht="15" x14ac:dyDescent="0.25">
      <c r="B2249" s="846"/>
      <c r="C2249" s="846"/>
      <c r="D2249" s="846"/>
      <c r="E2249" s="846"/>
      <c r="F2249" s="846"/>
      <c r="G2249" s="846"/>
      <c r="H2249" s="846"/>
      <c r="I2249" s="536"/>
      <c r="J2249" s="536"/>
      <c r="K2249" s="522"/>
      <c r="L2249" s="522"/>
      <c r="M2249" s="158"/>
    </row>
    <row r="2250" spans="2:13" ht="15.75" x14ac:dyDescent="0.25">
      <c r="B2250" s="18"/>
      <c r="C2250" s="20"/>
      <c r="D2250" s="20"/>
      <c r="E2250" s="20"/>
      <c r="F2250" s="20"/>
      <c r="G2250" s="177"/>
      <c r="H2250" s="178"/>
      <c r="I2250" s="178"/>
      <c r="J2250" s="178"/>
      <c r="K2250" s="178"/>
      <c r="L2250" s="178"/>
      <c r="M2250" s="158"/>
    </row>
    <row r="2251" spans="2:13" ht="15.75" x14ac:dyDescent="0.25">
      <c r="B2251" s="18"/>
      <c r="C2251" s="20"/>
      <c r="D2251" s="20"/>
      <c r="E2251" s="20"/>
      <c r="F2251" s="20"/>
      <c r="G2251" s="177"/>
      <c r="H2251" s="178"/>
      <c r="I2251" s="178"/>
      <c r="J2251" s="178"/>
      <c r="K2251" s="178"/>
      <c r="L2251" s="178"/>
      <c r="M2251" s="158"/>
    </row>
    <row r="2252" spans="2:13" ht="15.75" x14ac:dyDescent="0.25">
      <c r="B2252" s="18"/>
      <c r="C2252" s="20"/>
      <c r="D2252" s="20"/>
      <c r="E2252" s="20"/>
      <c r="F2252" s="20"/>
      <c r="G2252" s="177"/>
      <c r="H2252" s="179"/>
      <c r="I2252" s="235"/>
      <c r="J2252" s="235"/>
      <c r="K2252" s="179"/>
      <c r="L2252" s="179"/>
      <c r="M2252" s="158"/>
    </row>
    <row r="2253" spans="2:13" x14ac:dyDescent="0.25">
      <c r="B2253" s="18"/>
      <c r="C2253" s="20"/>
      <c r="D2253" s="20"/>
      <c r="E2253" s="20"/>
      <c r="F2253" s="20"/>
      <c r="G2253" s="20"/>
      <c r="H2253" s="37"/>
      <c r="I2253" s="19"/>
      <c r="J2253" s="19"/>
    </row>
    <row r="2254" spans="2:13" x14ac:dyDescent="0.25">
      <c r="B2254" s="18"/>
      <c r="C2254" s="20"/>
      <c r="D2254" s="18"/>
      <c r="E2254" s="18"/>
      <c r="F2254" s="18"/>
      <c r="G2254" s="20"/>
      <c r="H2254" s="37"/>
      <c r="I2254" s="18"/>
      <c r="J2254" s="18"/>
    </row>
    <row r="2255" spans="2:13" ht="23.25" x14ac:dyDescent="0.35">
      <c r="B2255" s="895" t="s">
        <v>0</v>
      </c>
      <c r="C2255" s="895"/>
      <c r="D2255" s="895"/>
      <c r="E2255" s="895"/>
      <c r="F2255" s="895"/>
      <c r="G2255" s="895"/>
      <c r="H2255" s="895"/>
      <c r="I2255" s="895"/>
      <c r="J2255" s="895"/>
      <c r="K2255" s="895"/>
      <c r="L2255" s="895"/>
    </row>
    <row r="2256" spans="2:13" ht="18" x14ac:dyDescent="0.25">
      <c r="B2256" s="899" t="s">
        <v>459</v>
      </c>
      <c r="C2256" s="899"/>
      <c r="D2256" s="899"/>
      <c r="E2256" s="899"/>
      <c r="F2256" s="899"/>
      <c r="G2256" s="899"/>
      <c r="H2256" s="899"/>
      <c r="I2256" s="899"/>
      <c r="J2256" s="899"/>
      <c r="K2256" s="899"/>
      <c r="L2256" s="899"/>
    </row>
    <row r="2257" spans="2:15" ht="51" x14ac:dyDescent="0.2">
      <c r="B2257" s="542" t="s">
        <v>470</v>
      </c>
      <c r="C2257" s="542" t="s">
        <v>466</v>
      </c>
      <c r="D2257" s="542" t="s">
        <v>500</v>
      </c>
      <c r="E2257" s="542" t="s">
        <v>501</v>
      </c>
      <c r="F2257" s="542" t="s">
        <v>467</v>
      </c>
      <c r="G2257" s="317" t="s">
        <v>455</v>
      </c>
      <c r="H2257" s="214" t="s">
        <v>559</v>
      </c>
      <c r="I2257" s="783" t="s">
        <v>1107</v>
      </c>
      <c r="J2257" s="214"/>
      <c r="K2257" s="542" t="s">
        <v>534</v>
      </c>
      <c r="L2257" s="324" t="s">
        <v>560</v>
      </c>
      <c r="M2257" s="685"/>
      <c r="N2257" s="685"/>
      <c r="O2257" s="685"/>
    </row>
    <row r="2258" spans="2:15" ht="14.25" x14ac:dyDescent="0.2">
      <c r="B2258" s="294">
        <v>2</v>
      </c>
      <c r="C2258" s="294"/>
      <c r="D2258" s="294"/>
      <c r="E2258" s="294"/>
      <c r="F2258" s="294"/>
      <c r="G2258" s="542" t="s">
        <v>59</v>
      </c>
      <c r="H2258" s="217">
        <f>SUM(H2259,H2265)</f>
        <v>527225390</v>
      </c>
      <c r="I2258" s="217">
        <f t="shared" ref="I2258:L2258" si="287">SUM(I2259,I2265)</f>
        <v>419060103.10000002</v>
      </c>
      <c r="J2258" s="217"/>
      <c r="K2258" s="217">
        <f>SUM(K2259,K2265)</f>
        <v>100000000</v>
      </c>
      <c r="L2258" s="217">
        <f t="shared" si="287"/>
        <v>224402589</v>
      </c>
      <c r="M2258" s="685"/>
      <c r="N2258" s="685"/>
      <c r="O2258" s="685"/>
    </row>
    <row r="2259" spans="2:15" ht="14.25" x14ac:dyDescent="0.2">
      <c r="B2259" s="294">
        <v>21</v>
      </c>
      <c r="C2259" s="294"/>
      <c r="D2259" s="294"/>
      <c r="E2259" s="294"/>
      <c r="F2259" s="294"/>
      <c r="G2259" s="295" t="s">
        <v>3</v>
      </c>
      <c r="H2259" s="293">
        <f t="shared" ref="H2259:L2259" si="288">SUM(H2260,H2261)</f>
        <v>384225390</v>
      </c>
      <c r="I2259" s="293">
        <f t="shared" si="288"/>
        <v>384225390</v>
      </c>
      <c r="J2259" s="293"/>
      <c r="K2259" s="293">
        <f>SUM(K2260,K2261)</f>
        <v>0</v>
      </c>
      <c r="L2259" s="293">
        <f t="shared" si="288"/>
        <v>224402589</v>
      </c>
      <c r="M2259" s="685"/>
      <c r="N2259" s="685"/>
      <c r="O2259" s="685"/>
    </row>
    <row r="2260" spans="2:15" ht="14.25" x14ac:dyDescent="0.2">
      <c r="B2260" s="544">
        <v>21010101</v>
      </c>
      <c r="C2260" s="544"/>
      <c r="D2260" s="544"/>
      <c r="E2260" s="544"/>
      <c r="F2260" s="544"/>
      <c r="G2260" s="213" t="s">
        <v>60</v>
      </c>
      <c r="H2260" s="293">
        <f>'SOCIAL SECTOR PERSONNEL COST'!H1684</f>
        <v>359835390</v>
      </c>
      <c r="I2260" s="293">
        <f>H2260</f>
        <v>359835390</v>
      </c>
      <c r="J2260" s="293"/>
      <c r="K2260" s="293">
        <f>'SOCIAL SECTOR PERSONNEL COST'!L1684</f>
        <v>0</v>
      </c>
      <c r="L2260" s="293">
        <v>207632589</v>
      </c>
      <c r="M2260" s="685"/>
      <c r="N2260" s="685"/>
      <c r="O2260" s="685"/>
    </row>
    <row r="2261" spans="2:15" ht="25.5" x14ac:dyDescent="0.2">
      <c r="B2261" s="294">
        <v>2102</v>
      </c>
      <c r="C2261" s="294"/>
      <c r="D2261" s="294"/>
      <c r="E2261" s="294"/>
      <c r="F2261" s="294"/>
      <c r="G2261" s="295" t="s">
        <v>564</v>
      </c>
      <c r="H2261" s="293">
        <f>SUM(H2262)</f>
        <v>24390000</v>
      </c>
      <c r="I2261" s="293">
        <f t="shared" ref="I2261:L2261" si="289">SUM(I2262)</f>
        <v>24390000</v>
      </c>
      <c r="J2261" s="293"/>
      <c r="K2261" s="293">
        <f>SUM(K2262)</f>
        <v>0</v>
      </c>
      <c r="L2261" s="293">
        <f t="shared" si="289"/>
        <v>16770000</v>
      </c>
      <c r="M2261" s="685"/>
      <c r="N2261" s="685"/>
      <c r="O2261" s="685"/>
    </row>
    <row r="2262" spans="2:15" ht="14.25" x14ac:dyDescent="0.2">
      <c r="B2262" s="294">
        <v>210201</v>
      </c>
      <c r="C2262" s="294"/>
      <c r="D2262" s="294"/>
      <c r="E2262" s="294"/>
      <c r="F2262" s="294"/>
      <c r="G2262" s="295" t="s">
        <v>64</v>
      </c>
      <c r="H2262" s="293">
        <f>SUM(H2263:H2264)</f>
        <v>24390000</v>
      </c>
      <c r="I2262" s="293">
        <f>SUM(I2263:I2264)</f>
        <v>24390000</v>
      </c>
      <c r="J2262" s="293"/>
      <c r="K2262" s="293">
        <f>SUM(K2263:K2264)</f>
        <v>0</v>
      </c>
      <c r="L2262" s="293">
        <v>16770000</v>
      </c>
      <c r="M2262" s="685"/>
      <c r="N2262" s="685"/>
      <c r="O2262" s="685"/>
    </row>
    <row r="2263" spans="2:15" ht="24.75" customHeight="1" x14ac:dyDescent="0.2">
      <c r="B2263" s="544">
        <v>21020101</v>
      </c>
      <c r="C2263" s="544"/>
      <c r="D2263" s="544"/>
      <c r="E2263" s="544"/>
      <c r="F2263" s="544"/>
      <c r="G2263" s="213" t="s">
        <v>65</v>
      </c>
      <c r="H2263" s="293">
        <f>'SOCIAL SECTOR PERSONNEL COST'!J1684</f>
        <v>16260000</v>
      </c>
      <c r="I2263" s="293">
        <f>H2263</f>
        <v>16260000</v>
      </c>
      <c r="J2263" s="293"/>
      <c r="K2263" s="293">
        <f>'SOCIAL SECTOR PERSONNEL COST'!N1684</f>
        <v>0</v>
      </c>
      <c r="L2263" s="293">
        <v>8385000</v>
      </c>
      <c r="M2263" s="685"/>
      <c r="N2263" s="685"/>
      <c r="O2263" s="685"/>
    </row>
    <row r="2264" spans="2:15" ht="13.5" customHeight="1" x14ac:dyDescent="0.2">
      <c r="B2264" s="544">
        <v>21020102</v>
      </c>
      <c r="C2264" s="544"/>
      <c r="D2264" s="544"/>
      <c r="E2264" s="544"/>
      <c r="F2264" s="544"/>
      <c r="G2264" s="213" t="s">
        <v>454</v>
      </c>
      <c r="H2264" s="293">
        <f>'SOCIAL SECTOR PERSONNEL COST'!I1684</f>
        <v>8130000</v>
      </c>
      <c r="I2264" s="293">
        <f>H2264</f>
        <v>8130000</v>
      </c>
      <c r="J2264" s="293"/>
      <c r="K2264" s="293">
        <f>'SOCIAL SECTOR PERSONNEL COST'!M1684</f>
        <v>0</v>
      </c>
      <c r="L2264" s="293" t="e">
        <v>#REF!</v>
      </c>
      <c r="M2264" s="685"/>
      <c r="N2264" s="685"/>
      <c r="O2264" s="685"/>
    </row>
    <row r="2265" spans="2:15" ht="14.25" x14ac:dyDescent="0.2">
      <c r="B2265" s="294">
        <v>2202</v>
      </c>
      <c r="C2265" s="294"/>
      <c r="D2265" s="294"/>
      <c r="E2265" s="294"/>
      <c r="F2265" s="294"/>
      <c r="G2265" s="295" t="s">
        <v>4</v>
      </c>
      <c r="H2265" s="210">
        <f t="shared" ref="H2265:L2265" si="290">SUM(H2266,H2271,H2280,H2291,H2299,H2302,H2307,H2311,H2314)</f>
        <v>143000000</v>
      </c>
      <c r="I2265" s="210">
        <f t="shared" si="290"/>
        <v>34834713.100000001</v>
      </c>
      <c r="J2265" s="210"/>
      <c r="K2265" s="210">
        <f t="shared" si="290"/>
        <v>100000000</v>
      </c>
      <c r="L2265" s="210">
        <f t="shared" si="290"/>
        <v>0</v>
      </c>
      <c r="M2265" s="685"/>
      <c r="N2265" s="685"/>
      <c r="O2265" s="685"/>
    </row>
    <row r="2266" spans="2:15" ht="14.25" x14ac:dyDescent="0.2">
      <c r="B2266" s="294">
        <v>220201</v>
      </c>
      <c r="C2266" s="294"/>
      <c r="D2266" s="294"/>
      <c r="E2266" s="294"/>
      <c r="F2266" s="294"/>
      <c r="G2266" s="295" t="s">
        <v>561</v>
      </c>
      <c r="H2266" s="210">
        <f>SUM(H2267:H2270)</f>
        <v>17000000</v>
      </c>
      <c r="I2266" s="210">
        <f t="shared" ref="I2266:L2266" si="291">SUM(I2267:I2270)</f>
        <v>3000000</v>
      </c>
      <c r="J2266" s="210"/>
      <c r="K2266" s="210">
        <f t="shared" si="291"/>
        <v>21000000</v>
      </c>
      <c r="L2266" s="210">
        <f t="shared" si="291"/>
        <v>0</v>
      </c>
      <c r="M2266" s="685"/>
      <c r="N2266" s="685"/>
      <c r="O2266" s="685"/>
    </row>
    <row r="2267" spans="2:15" ht="14.25" x14ac:dyDescent="0.2">
      <c r="B2267" s="544">
        <v>22020101</v>
      </c>
      <c r="C2267" s="544"/>
      <c r="D2267" s="544"/>
      <c r="E2267" s="544"/>
      <c r="F2267" s="544"/>
      <c r="G2267" s="213" t="s">
        <v>77</v>
      </c>
      <c r="H2267" s="297">
        <v>6000000</v>
      </c>
      <c r="I2267" s="297">
        <v>1000000</v>
      </c>
      <c r="J2267" s="297"/>
      <c r="K2267" s="297">
        <v>5000000</v>
      </c>
      <c r="L2267" s="298"/>
      <c r="M2267" s="685"/>
      <c r="N2267" s="685"/>
      <c r="O2267" s="685"/>
    </row>
    <row r="2268" spans="2:15" ht="14.25" x14ac:dyDescent="0.2">
      <c r="B2268" s="544">
        <v>22020102</v>
      </c>
      <c r="C2268" s="544"/>
      <c r="D2268" s="544"/>
      <c r="E2268" s="544"/>
      <c r="F2268" s="544"/>
      <c r="G2268" s="213" t="s">
        <v>78</v>
      </c>
      <c r="H2268" s="297">
        <v>7000000</v>
      </c>
      <c r="I2268" s="297">
        <v>1000000</v>
      </c>
      <c r="J2268" s="297"/>
      <c r="K2268" s="297">
        <v>6000000</v>
      </c>
      <c r="L2268" s="298"/>
      <c r="M2268" s="685"/>
      <c r="N2268" s="685"/>
      <c r="O2268" s="685"/>
    </row>
    <row r="2269" spans="2:15" ht="25.5" x14ac:dyDescent="0.2">
      <c r="B2269" s="544">
        <v>22020103</v>
      </c>
      <c r="C2269" s="544"/>
      <c r="D2269" s="544"/>
      <c r="E2269" s="544"/>
      <c r="F2269" s="544"/>
      <c r="G2269" s="213" t="s">
        <v>79</v>
      </c>
      <c r="H2269" s="297">
        <v>4000000</v>
      </c>
      <c r="I2269" s="297">
        <v>1000000</v>
      </c>
      <c r="J2269" s="297"/>
      <c r="K2269" s="297">
        <v>5000000</v>
      </c>
      <c r="L2269" s="298"/>
      <c r="M2269" s="685"/>
      <c r="N2269" s="685"/>
      <c r="O2269" s="685"/>
    </row>
    <row r="2270" spans="2:15" ht="25.5" x14ac:dyDescent="0.2">
      <c r="B2270" s="544">
        <v>22020104</v>
      </c>
      <c r="C2270" s="544"/>
      <c r="D2270" s="544"/>
      <c r="E2270" s="544"/>
      <c r="F2270" s="544"/>
      <c r="G2270" s="213" t="s">
        <v>80</v>
      </c>
      <c r="H2270" s="297"/>
      <c r="I2270" s="297"/>
      <c r="J2270" s="297"/>
      <c r="K2270" s="297">
        <v>5000000</v>
      </c>
      <c r="L2270" s="298"/>
      <c r="M2270" s="685"/>
      <c r="N2270" s="685"/>
      <c r="O2270" s="685"/>
    </row>
    <row r="2271" spans="2:15" ht="14.25" x14ac:dyDescent="0.2">
      <c r="B2271" s="294">
        <v>220202</v>
      </c>
      <c r="C2271" s="294"/>
      <c r="D2271" s="294"/>
      <c r="E2271" s="294"/>
      <c r="F2271" s="294"/>
      <c r="G2271" s="295" t="s">
        <v>568</v>
      </c>
      <c r="H2271" s="210">
        <f>SUM(H2272:H2279)</f>
        <v>4000000</v>
      </c>
      <c r="I2271" s="210">
        <f>SUM(I2272:I2279)</f>
        <v>3500000</v>
      </c>
      <c r="J2271" s="210"/>
      <c r="K2271" s="210">
        <f>SUM(K2272:K2275)</f>
        <v>14000000</v>
      </c>
      <c r="L2271" s="210">
        <f>SUM(L2272:L2275)</f>
        <v>0</v>
      </c>
      <c r="M2271" s="685"/>
      <c r="N2271" s="685"/>
      <c r="O2271" s="685"/>
    </row>
    <row r="2272" spans="2:15" ht="14.25" x14ac:dyDescent="0.2">
      <c r="B2272" s="544">
        <v>22020201</v>
      </c>
      <c r="C2272" s="544"/>
      <c r="D2272" s="544"/>
      <c r="E2272" s="544"/>
      <c r="F2272" s="544"/>
      <c r="G2272" s="213" t="s">
        <v>82</v>
      </c>
      <c r="H2272" s="297">
        <v>1000000</v>
      </c>
      <c r="I2272" s="297">
        <v>500000</v>
      </c>
      <c r="J2272" s="297"/>
      <c r="K2272" s="297">
        <v>4000000</v>
      </c>
      <c r="L2272" s="298"/>
      <c r="M2272" s="685"/>
      <c r="N2272" s="685"/>
      <c r="O2272" s="685"/>
    </row>
    <row r="2273" spans="2:15" ht="14.25" x14ac:dyDescent="0.2">
      <c r="B2273" s="544">
        <v>22020202</v>
      </c>
      <c r="C2273" s="544"/>
      <c r="D2273" s="544"/>
      <c r="E2273" s="544"/>
      <c r="F2273" s="544"/>
      <c r="G2273" s="213" t="s">
        <v>83</v>
      </c>
      <c r="H2273" s="297">
        <v>500000</v>
      </c>
      <c r="I2273" s="297">
        <v>500000</v>
      </c>
      <c r="J2273" s="297"/>
      <c r="K2273" s="297">
        <v>4000000</v>
      </c>
      <c r="L2273" s="298"/>
      <c r="M2273" s="685"/>
      <c r="N2273" s="685"/>
      <c r="O2273" s="685"/>
    </row>
    <row r="2274" spans="2:15" ht="14.25" x14ac:dyDescent="0.2">
      <c r="B2274" s="544">
        <v>22020203</v>
      </c>
      <c r="C2274" s="544"/>
      <c r="D2274" s="544"/>
      <c r="E2274" s="544"/>
      <c r="F2274" s="544"/>
      <c r="G2274" s="213" t="s">
        <v>84</v>
      </c>
      <c r="H2274" s="297">
        <v>500000</v>
      </c>
      <c r="I2274" s="297">
        <v>500000</v>
      </c>
      <c r="J2274" s="297"/>
      <c r="K2274" s="297">
        <v>3000000</v>
      </c>
      <c r="L2274" s="298"/>
      <c r="M2274" s="685"/>
      <c r="N2274" s="685"/>
      <c r="O2274" s="685"/>
    </row>
    <row r="2275" spans="2:15" ht="25.5" x14ac:dyDescent="0.2">
      <c r="B2275" s="544">
        <v>22020204</v>
      </c>
      <c r="C2275" s="544"/>
      <c r="D2275" s="544"/>
      <c r="E2275" s="544"/>
      <c r="F2275" s="544"/>
      <c r="G2275" s="213" t="s">
        <v>85</v>
      </c>
      <c r="H2275" s="297"/>
      <c r="I2275" s="297"/>
      <c r="J2275" s="297"/>
      <c r="K2275" s="297">
        <v>3000000</v>
      </c>
      <c r="L2275" s="298"/>
      <c r="M2275" s="685"/>
      <c r="N2275" s="685"/>
      <c r="O2275" s="685"/>
    </row>
    <row r="2276" spans="2:15" ht="14.25" x14ac:dyDescent="0.2">
      <c r="B2276" s="544"/>
      <c r="C2276" s="544"/>
      <c r="D2276" s="544"/>
      <c r="E2276" s="544"/>
      <c r="F2276" s="544"/>
      <c r="G2276" s="213" t="s">
        <v>86</v>
      </c>
      <c r="H2276" s="297">
        <v>500000</v>
      </c>
      <c r="I2276" s="297">
        <v>500000</v>
      </c>
      <c r="J2276" s="297"/>
      <c r="K2276" s="297"/>
      <c r="L2276" s="298"/>
      <c r="M2276" s="685"/>
      <c r="N2276" s="685"/>
      <c r="O2276" s="685"/>
    </row>
    <row r="2277" spans="2:15" ht="14.25" x14ac:dyDescent="0.2">
      <c r="B2277" s="544"/>
      <c r="C2277" s="544"/>
      <c r="D2277" s="544"/>
      <c r="E2277" s="544"/>
      <c r="F2277" s="544"/>
      <c r="G2277" s="213" t="s">
        <v>1003</v>
      </c>
      <c r="H2277" s="297">
        <v>500000</v>
      </c>
      <c r="I2277" s="297">
        <v>500000</v>
      </c>
      <c r="J2277" s="297"/>
      <c r="K2277" s="297"/>
      <c r="L2277" s="298"/>
      <c r="M2277" s="685"/>
      <c r="N2277" s="685"/>
      <c r="O2277" s="685"/>
    </row>
    <row r="2278" spans="2:15" ht="14.25" x14ac:dyDescent="0.2">
      <c r="B2278" s="544"/>
      <c r="C2278" s="544"/>
      <c r="D2278" s="544"/>
      <c r="E2278" s="544"/>
      <c r="F2278" s="544"/>
      <c r="G2278" s="213" t="s">
        <v>1004</v>
      </c>
      <c r="H2278" s="297">
        <v>500000</v>
      </c>
      <c r="I2278" s="297">
        <v>500000</v>
      </c>
      <c r="J2278" s="297"/>
      <c r="K2278" s="297"/>
      <c r="L2278" s="298"/>
      <c r="M2278" s="685"/>
      <c r="N2278" s="685"/>
      <c r="O2278" s="685"/>
    </row>
    <row r="2279" spans="2:15" ht="14.25" x14ac:dyDescent="0.2">
      <c r="B2279" s="544"/>
      <c r="C2279" s="544"/>
      <c r="D2279" s="544"/>
      <c r="E2279" s="544"/>
      <c r="F2279" s="544"/>
      <c r="G2279" s="213" t="s">
        <v>1005</v>
      </c>
      <c r="H2279" s="297">
        <v>500000</v>
      </c>
      <c r="I2279" s="297">
        <v>500000</v>
      </c>
      <c r="J2279" s="297"/>
      <c r="K2279" s="297"/>
      <c r="L2279" s="298"/>
      <c r="M2279" s="685"/>
      <c r="N2279" s="685"/>
      <c r="O2279" s="685"/>
    </row>
    <row r="2280" spans="2:15" ht="14.25" x14ac:dyDescent="0.2">
      <c r="B2280" s="294">
        <v>220203</v>
      </c>
      <c r="C2280" s="294"/>
      <c r="D2280" s="294"/>
      <c r="E2280" s="294"/>
      <c r="F2280" s="294"/>
      <c r="G2280" s="295" t="s">
        <v>563</v>
      </c>
      <c r="H2280" s="293">
        <f>SUM(H2281:H2290)</f>
        <v>25500000</v>
      </c>
      <c r="I2280" s="293">
        <f>SUM(I2281:I2290)</f>
        <v>10334713.1</v>
      </c>
      <c r="J2280" s="293"/>
      <c r="K2280" s="293">
        <f>SUM(K2281:K2287)</f>
        <v>13548200</v>
      </c>
      <c r="L2280" s="293">
        <f>SUM(L2281:L2287)</f>
        <v>0</v>
      </c>
      <c r="M2280" s="685"/>
      <c r="N2280" s="685"/>
      <c r="O2280" s="685"/>
    </row>
    <row r="2281" spans="2:15" ht="25.5" x14ac:dyDescent="0.2">
      <c r="B2281" s="544">
        <v>22020301</v>
      </c>
      <c r="C2281" s="544"/>
      <c r="D2281" s="544"/>
      <c r="E2281" s="544"/>
      <c r="F2281" s="544"/>
      <c r="G2281" s="213" t="s">
        <v>90</v>
      </c>
      <c r="H2281" s="297">
        <v>4000000</v>
      </c>
      <c r="I2281" s="297">
        <v>1500000</v>
      </c>
      <c r="J2281" s="297"/>
      <c r="K2281" s="297">
        <v>5048200</v>
      </c>
      <c r="L2281" s="298"/>
      <c r="M2281" s="685"/>
      <c r="N2281" s="685"/>
      <c r="O2281" s="685"/>
    </row>
    <row r="2282" spans="2:15" ht="16.5" customHeight="1" x14ac:dyDescent="0.2">
      <c r="B2282" s="544">
        <v>22020302</v>
      </c>
      <c r="C2282" s="544"/>
      <c r="D2282" s="544"/>
      <c r="E2282" s="544"/>
      <c r="F2282" s="544"/>
      <c r="G2282" s="213" t="s">
        <v>91</v>
      </c>
      <c r="H2282" s="297">
        <v>1000000</v>
      </c>
      <c r="I2282" s="297">
        <v>1000000</v>
      </c>
      <c r="J2282" s="297"/>
      <c r="K2282" s="297"/>
      <c r="L2282" s="298"/>
      <c r="M2282" s="685"/>
      <c r="N2282" s="685"/>
      <c r="O2282" s="685"/>
    </row>
    <row r="2283" spans="2:15" ht="18.75" customHeight="1" x14ac:dyDescent="0.2">
      <c r="B2283" s="544">
        <v>22020303</v>
      </c>
      <c r="C2283" s="544"/>
      <c r="D2283" s="544"/>
      <c r="E2283" s="544"/>
      <c r="F2283" s="544"/>
      <c r="G2283" s="213" t="s">
        <v>92</v>
      </c>
      <c r="H2283" s="297">
        <v>500000</v>
      </c>
      <c r="I2283" s="297">
        <v>500000</v>
      </c>
      <c r="J2283" s="297"/>
      <c r="K2283" s="297">
        <v>2000000</v>
      </c>
      <c r="L2283" s="298"/>
      <c r="M2283" s="685"/>
      <c r="N2283" s="685"/>
      <c r="O2283" s="685"/>
    </row>
    <row r="2284" spans="2:15" ht="18.75" customHeight="1" x14ac:dyDescent="0.2">
      <c r="B2284" s="544"/>
      <c r="C2284" s="544"/>
      <c r="D2284" s="544"/>
      <c r="E2284" s="544"/>
      <c r="F2284" s="544"/>
      <c r="G2284" s="213" t="s">
        <v>93</v>
      </c>
      <c r="H2284" s="297">
        <v>500000</v>
      </c>
      <c r="I2284" s="297">
        <v>500000</v>
      </c>
      <c r="J2284" s="297"/>
      <c r="K2284" s="297"/>
      <c r="L2284" s="298"/>
      <c r="M2284" s="685"/>
      <c r="N2284" s="685"/>
      <c r="O2284" s="685"/>
    </row>
    <row r="2285" spans="2:15" ht="14.25" x14ac:dyDescent="0.2">
      <c r="B2285" s="544">
        <v>22020305</v>
      </c>
      <c r="C2285" s="544"/>
      <c r="D2285" s="544"/>
      <c r="E2285" s="544"/>
      <c r="F2285" s="544"/>
      <c r="G2285" s="213" t="s">
        <v>94</v>
      </c>
      <c r="H2285" s="297">
        <v>6000000</v>
      </c>
      <c r="I2285" s="297">
        <v>500000</v>
      </c>
      <c r="J2285" s="297"/>
      <c r="K2285" s="297">
        <v>2000000</v>
      </c>
      <c r="L2285" s="298"/>
      <c r="M2285" s="685"/>
      <c r="N2285" s="685"/>
      <c r="O2285" s="685"/>
    </row>
    <row r="2286" spans="2:15" ht="14.25" x14ac:dyDescent="0.2">
      <c r="B2286" s="544">
        <v>22020307</v>
      </c>
      <c r="C2286" s="544"/>
      <c r="D2286" s="544"/>
      <c r="E2286" s="544"/>
      <c r="F2286" s="544"/>
      <c r="G2286" s="213" t="s">
        <v>1006</v>
      </c>
      <c r="H2286" s="297">
        <v>3000000</v>
      </c>
      <c r="I2286" s="297">
        <v>2000000</v>
      </c>
      <c r="J2286" s="297"/>
      <c r="K2286" s="297">
        <v>2500000</v>
      </c>
      <c r="L2286" s="298"/>
      <c r="M2286" s="685"/>
      <c r="N2286" s="685"/>
      <c r="O2286" s="685"/>
    </row>
    <row r="2287" spans="2:15" ht="14.25" x14ac:dyDescent="0.2">
      <c r="B2287" s="544">
        <v>22020311</v>
      </c>
      <c r="C2287" s="544"/>
      <c r="D2287" s="544"/>
      <c r="E2287" s="544"/>
      <c r="F2287" s="544"/>
      <c r="G2287" s="213" t="s">
        <v>97</v>
      </c>
      <c r="H2287" s="297">
        <v>4500000</v>
      </c>
      <c r="I2287" s="297">
        <f>500000+334713.1</f>
        <v>834713.1</v>
      </c>
      <c r="J2287" s="297"/>
      <c r="K2287" s="297">
        <v>2000000</v>
      </c>
      <c r="L2287" s="298"/>
      <c r="M2287" s="685"/>
      <c r="N2287" s="685"/>
      <c r="O2287" s="685"/>
    </row>
    <row r="2288" spans="2:15" ht="14.25" x14ac:dyDescent="0.2">
      <c r="B2288" s="544">
        <v>22020309</v>
      </c>
      <c r="C2288" s="544"/>
      <c r="D2288" s="544"/>
      <c r="E2288" s="544"/>
      <c r="F2288" s="544"/>
      <c r="G2288" s="213" t="s">
        <v>98</v>
      </c>
      <c r="H2288" s="297">
        <v>3000000</v>
      </c>
      <c r="I2288" s="297">
        <v>500000</v>
      </c>
      <c r="J2288" s="297"/>
      <c r="K2288" s="297"/>
      <c r="L2288" s="298"/>
      <c r="M2288" s="685"/>
      <c r="N2288" s="685"/>
      <c r="O2288" s="685"/>
    </row>
    <row r="2289" spans="2:15" ht="14.25" x14ac:dyDescent="0.2">
      <c r="B2289" s="544">
        <v>22020310</v>
      </c>
      <c r="C2289" s="544"/>
      <c r="D2289" s="544"/>
      <c r="E2289" s="544"/>
      <c r="F2289" s="544"/>
      <c r="G2289" s="213" t="s">
        <v>1007</v>
      </c>
      <c r="H2289" s="297">
        <v>500000</v>
      </c>
      <c r="I2289" s="297">
        <v>500000</v>
      </c>
      <c r="J2289" s="297"/>
      <c r="K2289" s="297"/>
      <c r="L2289" s="298"/>
      <c r="M2289" s="685"/>
      <c r="N2289" s="685"/>
      <c r="O2289" s="685"/>
    </row>
    <row r="2290" spans="2:15" ht="25.5" x14ac:dyDescent="0.2">
      <c r="B2290" s="544">
        <v>22020311</v>
      </c>
      <c r="C2290" s="544"/>
      <c r="D2290" s="544"/>
      <c r="E2290" s="544"/>
      <c r="F2290" s="544"/>
      <c r="G2290" s="213" t="s">
        <v>1008</v>
      </c>
      <c r="H2290" s="297">
        <v>2500000</v>
      </c>
      <c r="I2290" s="297">
        <v>2500000</v>
      </c>
      <c r="J2290" s="297"/>
      <c r="K2290" s="297"/>
      <c r="L2290" s="298"/>
      <c r="M2290" s="685"/>
      <c r="N2290" s="685"/>
      <c r="O2290" s="685"/>
    </row>
    <row r="2291" spans="2:15" ht="14.25" x14ac:dyDescent="0.2">
      <c r="B2291" s="294">
        <v>220204</v>
      </c>
      <c r="C2291" s="294"/>
      <c r="D2291" s="294"/>
      <c r="E2291" s="294"/>
      <c r="F2291" s="294"/>
      <c r="G2291" s="295" t="s">
        <v>549</v>
      </c>
      <c r="H2291" s="293">
        <f>SUM(H2292:H2298)</f>
        <v>30000000</v>
      </c>
      <c r="I2291" s="293">
        <f>SUM(I2292:I2298)</f>
        <v>6000000</v>
      </c>
      <c r="J2291" s="293"/>
      <c r="K2291" s="293">
        <f>SUM(K2293:K2296)</f>
        <v>8750000</v>
      </c>
      <c r="L2291" s="293">
        <f>SUM(L2293:L2296)</f>
        <v>0</v>
      </c>
      <c r="M2291" s="685"/>
      <c r="N2291" s="685"/>
      <c r="O2291" s="685"/>
    </row>
    <row r="2292" spans="2:15" ht="25.5" x14ac:dyDescent="0.2">
      <c r="B2292" s="544">
        <v>22020401</v>
      </c>
      <c r="C2292" s="294"/>
      <c r="D2292" s="294"/>
      <c r="E2292" s="294"/>
      <c r="F2292" s="294"/>
      <c r="G2292" s="213" t="s">
        <v>1009</v>
      </c>
      <c r="H2292" s="351">
        <v>10000000</v>
      </c>
      <c r="I2292" s="351">
        <v>1000000</v>
      </c>
      <c r="J2292" s="351"/>
      <c r="K2292" s="293"/>
      <c r="L2292" s="293"/>
      <c r="M2292" s="685"/>
      <c r="N2292" s="685"/>
      <c r="O2292" s="685"/>
    </row>
    <row r="2293" spans="2:15" ht="14.25" x14ac:dyDescent="0.2">
      <c r="B2293" s="544">
        <v>22020402</v>
      </c>
      <c r="C2293" s="544"/>
      <c r="D2293" s="544"/>
      <c r="E2293" s="544"/>
      <c r="F2293" s="544"/>
      <c r="G2293" s="213" t="s">
        <v>103</v>
      </c>
      <c r="H2293" s="297">
        <v>5000000</v>
      </c>
      <c r="I2293" s="297">
        <v>500000</v>
      </c>
      <c r="J2293" s="297"/>
      <c r="K2293" s="297">
        <v>2050000</v>
      </c>
      <c r="L2293" s="303"/>
      <c r="M2293" s="685"/>
      <c r="N2293" s="685"/>
      <c r="O2293" s="685"/>
    </row>
    <row r="2294" spans="2:15" ht="25.5" x14ac:dyDescent="0.2">
      <c r="B2294" s="544">
        <v>22020404</v>
      </c>
      <c r="C2294" s="544"/>
      <c r="D2294" s="544"/>
      <c r="E2294" s="544"/>
      <c r="F2294" s="544"/>
      <c r="G2294" s="213" t="s">
        <v>105</v>
      </c>
      <c r="H2294" s="297">
        <v>1000000</v>
      </c>
      <c r="I2294" s="297">
        <v>500000</v>
      </c>
      <c r="J2294" s="297"/>
      <c r="K2294" s="297">
        <v>2000000</v>
      </c>
      <c r="L2294" s="298"/>
      <c r="M2294" s="685"/>
      <c r="N2294" s="685"/>
      <c r="O2294" s="685"/>
    </row>
    <row r="2295" spans="2:15" ht="14.25" x14ac:dyDescent="0.2">
      <c r="B2295" s="544">
        <v>22020405</v>
      </c>
      <c r="C2295" s="544"/>
      <c r="D2295" s="544"/>
      <c r="E2295" s="544"/>
      <c r="F2295" s="544"/>
      <c r="G2295" s="213" t="s">
        <v>106</v>
      </c>
      <c r="H2295" s="297">
        <v>2500000</v>
      </c>
      <c r="I2295" s="297">
        <v>1500000</v>
      </c>
      <c r="J2295" s="297"/>
      <c r="K2295" s="297">
        <v>2500000</v>
      </c>
      <c r="L2295" s="298"/>
      <c r="M2295" s="685"/>
      <c r="N2295" s="685"/>
      <c r="O2295" s="685"/>
    </row>
    <row r="2296" spans="2:15" ht="14.25" x14ac:dyDescent="0.2">
      <c r="B2296" s="544">
        <v>22020406</v>
      </c>
      <c r="C2296" s="544"/>
      <c r="D2296" s="544"/>
      <c r="E2296" s="544"/>
      <c r="F2296" s="544"/>
      <c r="G2296" s="213" t="s">
        <v>107</v>
      </c>
      <c r="H2296" s="297">
        <v>4000000</v>
      </c>
      <c r="I2296" s="297">
        <v>500000</v>
      </c>
      <c r="J2296" s="297"/>
      <c r="K2296" s="297">
        <v>2200000</v>
      </c>
      <c r="L2296" s="298"/>
      <c r="M2296" s="685"/>
      <c r="N2296" s="685"/>
      <c r="O2296" s="685"/>
    </row>
    <row r="2297" spans="2:15" ht="25.5" x14ac:dyDescent="0.2">
      <c r="B2297" s="544">
        <v>22020411</v>
      </c>
      <c r="C2297" s="544"/>
      <c r="D2297" s="544"/>
      <c r="E2297" s="544"/>
      <c r="F2297" s="544"/>
      <c r="G2297" s="213" t="s">
        <v>871</v>
      </c>
      <c r="H2297" s="297">
        <v>1000000</v>
      </c>
      <c r="I2297" s="297">
        <v>500000</v>
      </c>
      <c r="J2297" s="297"/>
      <c r="K2297" s="297"/>
      <c r="L2297" s="298"/>
      <c r="M2297" s="685"/>
      <c r="N2297" s="685"/>
      <c r="O2297" s="685"/>
    </row>
    <row r="2298" spans="2:15" ht="25.5" x14ac:dyDescent="0.2">
      <c r="B2298" s="544">
        <v>22020412</v>
      </c>
      <c r="C2298" s="544"/>
      <c r="D2298" s="544"/>
      <c r="E2298" s="544"/>
      <c r="F2298" s="544"/>
      <c r="G2298" s="213" t="s">
        <v>111</v>
      </c>
      <c r="H2298" s="297">
        <v>6500000</v>
      </c>
      <c r="I2298" s="297">
        <v>1500000</v>
      </c>
      <c r="J2298" s="297"/>
      <c r="K2298" s="297"/>
      <c r="L2298" s="298"/>
      <c r="M2298" s="685"/>
      <c r="N2298" s="685"/>
      <c r="O2298" s="685"/>
    </row>
    <row r="2299" spans="2:15" ht="14.25" x14ac:dyDescent="0.2">
      <c r="B2299" s="294">
        <v>220205</v>
      </c>
      <c r="C2299" s="294"/>
      <c r="D2299" s="294"/>
      <c r="E2299" s="294"/>
      <c r="F2299" s="294"/>
      <c r="G2299" s="295" t="s">
        <v>562</v>
      </c>
      <c r="H2299" s="210">
        <f>SUM(H2300:H2301)</f>
        <v>10000000</v>
      </c>
      <c r="I2299" s="210">
        <f>SUM(I2300:I2301)</f>
        <v>500000</v>
      </c>
      <c r="J2299" s="210"/>
      <c r="K2299" s="210">
        <f>SUM(K2300:K2301)</f>
        <v>401000</v>
      </c>
      <c r="L2299" s="210">
        <f>SUM(L2300:L2301)</f>
        <v>0</v>
      </c>
      <c r="M2299" s="685"/>
      <c r="N2299" s="685"/>
      <c r="O2299" s="685"/>
    </row>
    <row r="2300" spans="2:15" ht="14.25" x14ac:dyDescent="0.2">
      <c r="B2300" s="544">
        <v>22020501</v>
      </c>
      <c r="C2300" s="544"/>
      <c r="D2300" s="544"/>
      <c r="E2300" s="544"/>
      <c r="F2300" s="544"/>
      <c r="G2300" s="213" t="s">
        <v>114</v>
      </c>
      <c r="H2300" s="297">
        <v>10000000</v>
      </c>
      <c r="I2300" s="297">
        <v>500000</v>
      </c>
      <c r="J2300" s="297"/>
      <c r="K2300" s="297">
        <v>401000</v>
      </c>
      <c r="L2300" s="298"/>
      <c r="M2300" s="685"/>
      <c r="N2300" s="685"/>
      <c r="O2300" s="685"/>
    </row>
    <row r="2301" spans="2:15" ht="14.25" x14ac:dyDescent="0.2">
      <c r="B2301" s="544">
        <v>22020502</v>
      </c>
      <c r="C2301" s="544"/>
      <c r="D2301" s="544"/>
      <c r="E2301" s="544"/>
      <c r="F2301" s="544"/>
      <c r="G2301" s="213" t="s">
        <v>115</v>
      </c>
      <c r="H2301" s="298"/>
      <c r="I2301" s="298"/>
      <c r="J2301" s="298"/>
      <c r="K2301" s="298"/>
      <c r="L2301" s="298"/>
      <c r="M2301" s="685"/>
      <c r="N2301" s="685"/>
      <c r="O2301" s="685"/>
    </row>
    <row r="2302" spans="2:15" ht="14.25" x14ac:dyDescent="0.2">
      <c r="B2302" s="294">
        <v>220206</v>
      </c>
      <c r="C2302" s="294"/>
      <c r="D2302" s="294"/>
      <c r="E2302" s="294"/>
      <c r="F2302" s="294"/>
      <c r="G2302" s="295" t="s">
        <v>547</v>
      </c>
      <c r="H2302" s="210">
        <f>SUM(H2303:H2306)</f>
        <v>15000000</v>
      </c>
      <c r="I2302" s="210">
        <f>SUM(I2303:I2306)</f>
        <v>2500000</v>
      </c>
      <c r="J2302" s="210"/>
      <c r="K2302" s="210">
        <f>SUM(K2306:K2306)</f>
        <v>1000000</v>
      </c>
      <c r="L2302" s="210">
        <f>SUM(L2306:L2306)</f>
        <v>0</v>
      </c>
      <c r="M2302" s="685"/>
      <c r="N2302" s="685"/>
      <c r="O2302" s="685"/>
    </row>
    <row r="2303" spans="2:15" ht="14.25" x14ac:dyDescent="0.2">
      <c r="B2303" s="544">
        <v>22020601</v>
      </c>
      <c r="C2303" s="294"/>
      <c r="D2303" s="294"/>
      <c r="E2303" s="294"/>
      <c r="F2303" s="294"/>
      <c r="G2303" s="213" t="s">
        <v>117</v>
      </c>
      <c r="H2303" s="304">
        <v>2000000</v>
      </c>
      <c r="I2303" s="304">
        <v>500000</v>
      </c>
      <c r="J2303" s="304"/>
      <c r="K2303" s="210"/>
      <c r="L2303" s="210"/>
      <c r="M2303" s="685"/>
      <c r="N2303" s="685"/>
      <c r="O2303" s="685"/>
    </row>
    <row r="2304" spans="2:15" ht="14.25" x14ac:dyDescent="0.2">
      <c r="B2304" s="544">
        <v>22020602</v>
      </c>
      <c r="C2304" s="294"/>
      <c r="D2304" s="294"/>
      <c r="E2304" s="294"/>
      <c r="F2304" s="294"/>
      <c r="G2304" s="213" t="s">
        <v>118</v>
      </c>
      <c r="H2304" s="304">
        <v>1000000</v>
      </c>
      <c r="I2304" s="304">
        <v>1000000</v>
      </c>
      <c r="J2304" s="304"/>
      <c r="K2304" s="210"/>
      <c r="L2304" s="210"/>
      <c r="M2304" s="685"/>
      <c r="N2304" s="685"/>
      <c r="O2304" s="685"/>
    </row>
    <row r="2305" spans="2:15" ht="14.25" x14ac:dyDescent="0.2">
      <c r="B2305" s="544">
        <v>22020604</v>
      </c>
      <c r="C2305" s="294"/>
      <c r="D2305" s="294"/>
      <c r="E2305" s="294"/>
      <c r="F2305" s="294"/>
      <c r="G2305" s="213" t="s">
        <v>120</v>
      </c>
      <c r="H2305" s="304">
        <v>500000</v>
      </c>
      <c r="I2305" s="304">
        <v>500000</v>
      </c>
      <c r="J2305" s="304"/>
      <c r="K2305" s="210"/>
      <c r="L2305" s="210"/>
      <c r="M2305" s="685"/>
      <c r="N2305" s="685"/>
      <c r="O2305" s="685"/>
    </row>
    <row r="2306" spans="2:15" ht="14.25" x14ac:dyDescent="0.2">
      <c r="B2306" s="544">
        <v>22020605</v>
      </c>
      <c r="C2306" s="544"/>
      <c r="D2306" s="544"/>
      <c r="E2306" s="544"/>
      <c r="F2306" s="544"/>
      <c r="G2306" s="213" t="s">
        <v>121</v>
      </c>
      <c r="H2306" s="297">
        <v>11500000</v>
      </c>
      <c r="I2306" s="297">
        <v>500000</v>
      </c>
      <c r="J2306" s="297"/>
      <c r="K2306" s="297">
        <v>1000000</v>
      </c>
      <c r="L2306" s="303"/>
      <c r="M2306" s="685"/>
      <c r="N2306" s="685"/>
      <c r="O2306" s="685"/>
    </row>
    <row r="2307" spans="2:15" ht="14.25" x14ac:dyDescent="0.2">
      <c r="B2307" s="294">
        <v>220208</v>
      </c>
      <c r="C2307" s="294"/>
      <c r="D2307" s="294"/>
      <c r="E2307" s="294"/>
      <c r="F2307" s="294"/>
      <c r="G2307" s="295" t="s">
        <v>548</v>
      </c>
      <c r="H2307" s="210">
        <f>SUM(H2308:H2310)</f>
        <v>3500000</v>
      </c>
      <c r="I2307" s="210">
        <f>SUM(I2308:I2310)</f>
        <v>3000000</v>
      </c>
      <c r="J2307" s="210"/>
      <c r="K2307" s="210">
        <f>SUM(K2309:K2310)</f>
        <v>14000000</v>
      </c>
      <c r="L2307" s="210">
        <f>SUM(L2309:L2310)</f>
        <v>0</v>
      </c>
      <c r="M2307" s="685"/>
      <c r="N2307" s="685"/>
      <c r="O2307" s="685"/>
    </row>
    <row r="2308" spans="2:15" ht="14.25" x14ac:dyDescent="0.2">
      <c r="B2308" s="544">
        <v>22020801</v>
      </c>
      <c r="C2308" s="294"/>
      <c r="D2308" s="294"/>
      <c r="E2308" s="294"/>
      <c r="F2308" s="294"/>
      <c r="G2308" s="213" t="s">
        <v>856</v>
      </c>
      <c r="H2308" s="304">
        <v>1500000</v>
      </c>
      <c r="I2308" s="304">
        <v>1000000</v>
      </c>
      <c r="J2308" s="304"/>
      <c r="K2308" s="210"/>
      <c r="L2308" s="210"/>
      <c r="M2308" s="685"/>
      <c r="N2308" s="685"/>
      <c r="O2308" s="685"/>
    </row>
    <row r="2309" spans="2:15" ht="14.25" x14ac:dyDescent="0.2">
      <c r="B2309" s="544">
        <v>22020802</v>
      </c>
      <c r="C2309" s="544"/>
      <c r="D2309" s="544"/>
      <c r="E2309" s="544"/>
      <c r="F2309" s="544"/>
      <c r="G2309" s="213" t="s">
        <v>131</v>
      </c>
      <c r="H2309" s="297">
        <v>500000</v>
      </c>
      <c r="I2309" s="297">
        <v>1000000</v>
      </c>
      <c r="J2309" s="297"/>
      <c r="K2309" s="297">
        <v>8000000</v>
      </c>
      <c r="L2309" s="298"/>
      <c r="M2309" s="685"/>
      <c r="N2309" s="685"/>
      <c r="O2309" s="685"/>
    </row>
    <row r="2310" spans="2:15" ht="14.25" x14ac:dyDescent="0.2">
      <c r="B2310" s="544">
        <v>22020803</v>
      </c>
      <c r="C2310" s="544"/>
      <c r="D2310" s="544"/>
      <c r="E2310" s="544"/>
      <c r="F2310" s="544"/>
      <c r="G2310" s="213" t="s">
        <v>132</v>
      </c>
      <c r="H2310" s="297">
        <v>1500000</v>
      </c>
      <c r="I2310" s="297">
        <v>1000000</v>
      </c>
      <c r="J2310" s="297"/>
      <c r="K2310" s="297">
        <v>6000000</v>
      </c>
      <c r="L2310" s="298"/>
      <c r="M2310" s="685"/>
      <c r="N2310" s="685"/>
      <c r="O2310" s="685"/>
    </row>
    <row r="2311" spans="2:15" ht="14.25" x14ac:dyDescent="0.2">
      <c r="B2311" s="294">
        <v>220209</v>
      </c>
      <c r="C2311" s="294"/>
      <c r="D2311" s="294"/>
      <c r="E2311" s="294"/>
      <c r="F2311" s="294"/>
      <c r="G2311" s="295" t="s">
        <v>550</v>
      </c>
      <c r="H2311" s="210">
        <f>SUM(H2312:H2313)</f>
        <v>1000000</v>
      </c>
      <c r="I2311" s="210">
        <f>SUM(I2312:I2313)</f>
        <v>1000000</v>
      </c>
      <c r="J2311" s="210"/>
      <c r="K2311" s="210">
        <f>SUM(K2312:K2312)</f>
        <v>300800</v>
      </c>
      <c r="L2311" s="210">
        <f>SUM(L2312:L2312)</f>
        <v>0</v>
      </c>
      <c r="M2311" s="685"/>
      <c r="N2311" s="685"/>
      <c r="O2311" s="685"/>
    </row>
    <row r="2312" spans="2:15" ht="14.25" x14ac:dyDescent="0.2">
      <c r="B2312" s="544">
        <v>22020901</v>
      </c>
      <c r="C2312" s="544"/>
      <c r="D2312" s="544"/>
      <c r="E2312" s="544"/>
      <c r="F2312" s="544"/>
      <c r="G2312" s="213" t="s">
        <v>135</v>
      </c>
      <c r="H2312" s="298">
        <v>800000</v>
      </c>
      <c r="I2312" s="298">
        <v>800000</v>
      </c>
      <c r="J2312" s="298"/>
      <c r="K2312" s="298">
        <v>300800</v>
      </c>
      <c r="L2312" s="303"/>
      <c r="M2312" s="685"/>
      <c r="N2312" s="685"/>
      <c r="O2312" s="685"/>
    </row>
    <row r="2313" spans="2:15" ht="14.25" x14ac:dyDescent="0.2">
      <c r="B2313" s="544">
        <v>22020901</v>
      </c>
      <c r="C2313" s="544"/>
      <c r="D2313" s="544"/>
      <c r="E2313" s="544"/>
      <c r="F2313" s="544"/>
      <c r="G2313" s="213" t="s">
        <v>874</v>
      </c>
      <c r="H2313" s="298">
        <v>200000</v>
      </c>
      <c r="I2313" s="298">
        <v>200000</v>
      </c>
      <c r="J2313" s="298"/>
      <c r="K2313" s="298"/>
      <c r="L2313" s="303"/>
      <c r="M2313" s="685"/>
      <c r="N2313" s="685"/>
      <c r="O2313" s="685"/>
    </row>
    <row r="2314" spans="2:15" ht="14.25" x14ac:dyDescent="0.2">
      <c r="B2314" s="294">
        <v>220210</v>
      </c>
      <c r="C2314" s="294"/>
      <c r="D2314" s="294"/>
      <c r="E2314" s="294"/>
      <c r="F2314" s="294"/>
      <c r="G2314" s="295" t="s">
        <v>137</v>
      </c>
      <c r="H2314" s="210">
        <f>SUM(H2315:H2320)</f>
        <v>37000000</v>
      </c>
      <c r="I2314" s="210">
        <f>SUM(I2315:I2320)</f>
        <v>5000000</v>
      </c>
      <c r="J2314" s="210"/>
      <c r="K2314" s="210">
        <f>SUM(K2315:K2320)</f>
        <v>27000000</v>
      </c>
      <c r="L2314" s="210">
        <f>SUM(L2315:L2320)</f>
        <v>0</v>
      </c>
      <c r="M2314" s="685"/>
      <c r="N2314" s="685"/>
      <c r="O2314" s="685"/>
    </row>
    <row r="2315" spans="2:15" ht="14.25" x14ac:dyDescent="0.2">
      <c r="B2315" s="544">
        <v>22021001</v>
      </c>
      <c r="C2315" s="544"/>
      <c r="D2315" s="544"/>
      <c r="E2315" s="544"/>
      <c r="F2315" s="544"/>
      <c r="G2315" s="213" t="s">
        <v>138</v>
      </c>
      <c r="H2315" s="297">
        <v>2000000</v>
      </c>
      <c r="I2315" s="297">
        <v>1000000</v>
      </c>
      <c r="J2315" s="297"/>
      <c r="K2315" s="297">
        <v>6000000</v>
      </c>
      <c r="L2315" s="297"/>
      <c r="M2315" s="685"/>
      <c r="N2315" s="685"/>
      <c r="O2315" s="685"/>
    </row>
    <row r="2316" spans="2:15" ht="14.25" x14ac:dyDescent="0.2">
      <c r="B2316" s="544">
        <v>22021002</v>
      </c>
      <c r="C2316" s="544"/>
      <c r="D2316" s="544"/>
      <c r="E2316" s="544"/>
      <c r="F2316" s="544"/>
      <c r="G2316" s="213" t="s">
        <v>139</v>
      </c>
      <c r="H2316" s="297">
        <v>3000000</v>
      </c>
      <c r="I2316" s="297">
        <v>500000</v>
      </c>
      <c r="J2316" s="297"/>
      <c r="K2316" s="297"/>
      <c r="L2316" s="297"/>
      <c r="M2316" s="685"/>
      <c r="N2316" s="685"/>
      <c r="O2316" s="685"/>
    </row>
    <row r="2317" spans="2:15" ht="14.25" x14ac:dyDescent="0.2">
      <c r="B2317" s="544">
        <v>22021003</v>
      </c>
      <c r="C2317" s="544"/>
      <c r="D2317" s="544"/>
      <c r="E2317" s="544"/>
      <c r="F2317" s="544"/>
      <c r="G2317" s="213" t="s">
        <v>140</v>
      </c>
      <c r="H2317" s="297">
        <v>5000000</v>
      </c>
      <c r="I2317" s="297">
        <v>500000</v>
      </c>
      <c r="J2317" s="297"/>
      <c r="K2317" s="297">
        <v>4000000</v>
      </c>
      <c r="L2317" s="297"/>
      <c r="M2317" s="685"/>
      <c r="N2317" s="685"/>
      <c r="O2317" s="685"/>
    </row>
    <row r="2318" spans="2:15" ht="14.25" x14ac:dyDescent="0.2">
      <c r="B2318" s="544">
        <v>22021007</v>
      </c>
      <c r="C2318" s="544"/>
      <c r="D2318" s="544"/>
      <c r="E2318" s="544"/>
      <c r="F2318" s="544"/>
      <c r="G2318" s="213" t="s">
        <v>143</v>
      </c>
      <c r="H2318" s="297">
        <v>4000000</v>
      </c>
      <c r="I2318" s="297">
        <v>1000000</v>
      </c>
      <c r="J2318" s="297"/>
      <c r="K2318" s="297">
        <v>2000000</v>
      </c>
      <c r="L2318" s="297"/>
      <c r="M2318" s="685"/>
      <c r="N2318" s="685"/>
      <c r="O2318" s="685"/>
    </row>
    <row r="2319" spans="2:15" ht="25.5" x14ac:dyDescent="0.2">
      <c r="B2319" s="544"/>
      <c r="C2319" s="544"/>
      <c r="D2319" s="544"/>
      <c r="E2319" s="544"/>
      <c r="F2319" s="544"/>
      <c r="G2319" s="213" t="s">
        <v>570</v>
      </c>
      <c r="H2319" s="297">
        <v>1000000</v>
      </c>
      <c r="I2319" s="297">
        <v>1000000</v>
      </c>
      <c r="J2319" s="297"/>
      <c r="K2319" s="297"/>
      <c r="L2319" s="297"/>
      <c r="M2319" s="685"/>
      <c r="N2319" s="685"/>
      <c r="O2319" s="685"/>
    </row>
    <row r="2320" spans="2:15" ht="14.25" x14ac:dyDescent="0.2">
      <c r="B2320" s="544">
        <v>22021021</v>
      </c>
      <c r="C2320" s="544"/>
      <c r="D2320" s="544"/>
      <c r="E2320" s="544"/>
      <c r="F2320" s="544"/>
      <c r="G2320" s="213" t="s">
        <v>149</v>
      </c>
      <c r="H2320" s="297">
        <v>22000000</v>
      </c>
      <c r="I2320" s="297">
        <v>1000000</v>
      </c>
      <c r="J2320" s="297"/>
      <c r="K2320" s="297">
        <v>15000000</v>
      </c>
      <c r="L2320" s="297"/>
      <c r="M2320" s="685"/>
      <c r="N2320" s="685"/>
      <c r="O2320" s="685"/>
    </row>
    <row r="2321" spans="2:15" ht="14.25" x14ac:dyDescent="0.2">
      <c r="B2321" s="218"/>
      <c r="C2321" s="218"/>
      <c r="D2321" s="218"/>
      <c r="E2321" s="218"/>
      <c r="F2321" s="218"/>
      <c r="G2321" s="219"/>
      <c r="H2321" s="215"/>
      <c r="I2321" s="215"/>
      <c r="J2321" s="215"/>
      <c r="K2321" s="268"/>
      <c r="L2321" s="268"/>
      <c r="M2321" s="685"/>
      <c r="N2321" s="685"/>
      <c r="O2321" s="685"/>
    </row>
    <row r="2322" spans="2:15" ht="14.25" x14ac:dyDescent="0.2">
      <c r="B2322" s="318"/>
      <c r="C2322" s="318"/>
      <c r="D2322" s="318"/>
      <c r="E2322" s="318"/>
      <c r="F2322" s="318"/>
      <c r="G2322" s="439" t="s">
        <v>506</v>
      </c>
      <c r="H2322" s="439"/>
      <c r="I2322" s="439"/>
      <c r="J2322" s="439"/>
      <c r="K2322" s="439"/>
      <c r="L2322" s="439"/>
      <c r="M2322" s="685"/>
      <c r="N2322" s="685"/>
      <c r="O2322" s="685"/>
    </row>
    <row r="2323" spans="2:15" ht="14.25" x14ac:dyDescent="0.2">
      <c r="B2323" s="318"/>
      <c r="C2323" s="318"/>
      <c r="D2323" s="318"/>
      <c r="E2323" s="318"/>
      <c r="F2323" s="318"/>
      <c r="G2323" s="348"/>
      <c r="H2323" s="523"/>
      <c r="I2323" s="523"/>
      <c r="J2323" s="523"/>
      <c r="K2323" s="523"/>
      <c r="L2323" s="324"/>
      <c r="M2323" s="685"/>
      <c r="N2323" s="685"/>
      <c r="O2323" s="685"/>
    </row>
    <row r="2324" spans="2:15" ht="14.25" x14ac:dyDescent="0.2">
      <c r="B2324" s="318"/>
      <c r="C2324" s="318"/>
      <c r="D2324" s="318"/>
      <c r="E2324" s="318"/>
      <c r="F2324" s="318"/>
      <c r="G2324" s="348" t="s">
        <v>471</v>
      </c>
      <c r="H2324" s="364">
        <f>H2259</f>
        <v>384225390</v>
      </c>
      <c r="I2324" s="364">
        <f>I2259</f>
        <v>384225390</v>
      </c>
      <c r="J2324" s="364"/>
      <c r="K2324" s="364">
        <f>K2314</f>
        <v>27000000</v>
      </c>
      <c r="L2324" s="364">
        <f>L2314</f>
        <v>0</v>
      </c>
      <c r="M2324" s="685"/>
      <c r="N2324" s="685"/>
      <c r="O2324" s="685"/>
    </row>
    <row r="2325" spans="2:15" ht="14.25" x14ac:dyDescent="0.2">
      <c r="B2325" s="318"/>
      <c r="C2325" s="318"/>
      <c r="D2325" s="318"/>
      <c r="E2325" s="318"/>
      <c r="F2325" s="318"/>
      <c r="G2325" s="348" t="s">
        <v>472</v>
      </c>
      <c r="H2325" s="364">
        <f>H2265</f>
        <v>143000000</v>
      </c>
      <c r="I2325" s="364">
        <f>I2265</f>
        <v>34834713.100000001</v>
      </c>
      <c r="J2325" s="364"/>
      <c r="K2325" s="364">
        <f>K2265</f>
        <v>100000000</v>
      </c>
      <c r="L2325" s="364">
        <f>L2265</f>
        <v>0</v>
      </c>
      <c r="M2325" s="685"/>
      <c r="N2325" s="685"/>
      <c r="O2325" s="685"/>
    </row>
    <row r="2326" spans="2:15" ht="14.25" x14ac:dyDescent="0.2">
      <c r="B2326" s="318"/>
      <c r="C2326" s="318"/>
      <c r="D2326" s="318"/>
      <c r="E2326" s="318"/>
      <c r="F2326" s="318"/>
      <c r="G2326" s="348"/>
      <c r="H2326" s="364"/>
      <c r="I2326" s="364"/>
      <c r="J2326" s="364"/>
      <c r="K2326" s="364"/>
      <c r="L2326" s="364"/>
      <c r="M2326" s="685"/>
      <c r="N2326" s="685"/>
      <c r="O2326" s="685"/>
    </row>
    <row r="2327" spans="2:15" ht="14.25" x14ac:dyDescent="0.2">
      <c r="B2327" s="318"/>
      <c r="C2327" s="318"/>
      <c r="D2327" s="318"/>
      <c r="E2327" s="318"/>
      <c r="F2327" s="318"/>
      <c r="G2327" s="348" t="s">
        <v>2</v>
      </c>
      <c r="H2327" s="364">
        <f t="shared" ref="H2327:L2327" si="292">SUM(H2324:H2326)</f>
        <v>527225390</v>
      </c>
      <c r="I2327" s="364">
        <f t="shared" si="292"/>
        <v>419060103.10000002</v>
      </c>
      <c r="J2327" s="364"/>
      <c r="K2327" s="364">
        <f t="shared" si="292"/>
        <v>127000000</v>
      </c>
      <c r="L2327" s="364">
        <f t="shared" si="292"/>
        <v>0</v>
      </c>
      <c r="M2327" s="685"/>
      <c r="N2327" s="685"/>
      <c r="O2327" s="685"/>
    </row>
    <row r="2328" spans="2:15" ht="14.25" x14ac:dyDescent="0.2">
      <c r="B2328" s="161"/>
      <c r="C2328" s="161"/>
      <c r="D2328" s="161"/>
      <c r="E2328" s="161"/>
      <c r="F2328" s="161"/>
      <c r="G2328" s="162"/>
      <c r="H2328" s="167"/>
      <c r="I2328" s="253"/>
      <c r="J2328" s="253"/>
      <c r="K2328" s="167"/>
      <c r="L2328" s="167"/>
    </row>
    <row r="2329" spans="2:15" ht="14.25" x14ac:dyDescent="0.2">
      <c r="B2329" s="161"/>
      <c r="C2329" s="161"/>
      <c r="D2329" s="161"/>
      <c r="E2329" s="161"/>
      <c r="F2329" s="161"/>
      <c r="G2329" s="162"/>
      <c r="H2329" s="167"/>
      <c r="I2329" s="253"/>
      <c r="J2329" s="253"/>
      <c r="K2329" s="167"/>
      <c r="L2329" s="167"/>
    </row>
    <row r="2330" spans="2:15" x14ac:dyDescent="0.25">
      <c r="B2330" s="18"/>
      <c r="C2330" s="20"/>
      <c r="D2330" s="18"/>
      <c r="E2330" s="18"/>
      <c r="F2330" s="18"/>
      <c r="G2330" s="20"/>
      <c r="H2330" s="37"/>
      <c r="I2330" s="18"/>
      <c r="J2330" s="18"/>
    </row>
    <row r="2331" spans="2:15" ht="23.25" x14ac:dyDescent="0.35">
      <c r="B2331" s="895" t="s">
        <v>0</v>
      </c>
      <c r="C2331" s="895"/>
      <c r="D2331" s="895"/>
      <c r="E2331" s="895"/>
      <c r="F2331" s="895"/>
      <c r="G2331" s="895"/>
      <c r="H2331" s="895"/>
      <c r="I2331" s="895"/>
      <c r="J2331" s="895"/>
      <c r="K2331" s="34"/>
      <c r="L2331" s="34"/>
    </row>
    <row r="2332" spans="2:15" ht="20.25" x14ac:dyDescent="0.3">
      <c r="B2332" s="901" t="s">
        <v>460</v>
      </c>
      <c r="C2332" s="901"/>
      <c r="D2332" s="901"/>
      <c r="E2332" s="901"/>
      <c r="F2332" s="901"/>
      <c r="G2332" s="901"/>
      <c r="H2332" s="901"/>
      <c r="I2332" s="901"/>
      <c r="J2332" s="901"/>
      <c r="K2332" s="34"/>
      <c r="L2332" s="34"/>
    </row>
    <row r="2333" spans="2:15" ht="25.5" x14ac:dyDescent="0.2">
      <c r="B2333" s="285" t="s">
        <v>5</v>
      </c>
      <c r="C2333" s="286" t="s">
        <v>466</v>
      </c>
      <c r="D2333" s="286" t="s">
        <v>500</v>
      </c>
      <c r="E2333" s="286" t="s">
        <v>501</v>
      </c>
      <c r="F2333" s="285" t="s">
        <v>467</v>
      </c>
      <c r="G2333" s="285" t="s">
        <v>6</v>
      </c>
      <c r="H2333" s="286" t="s">
        <v>1002</v>
      </c>
      <c r="I2333" s="783" t="s">
        <v>1107</v>
      </c>
      <c r="J2333" s="286"/>
      <c r="K2333" s="288" t="s">
        <v>790</v>
      </c>
      <c r="L2333" s="288" t="s">
        <v>789</v>
      </c>
    </row>
    <row r="2334" spans="2:15" ht="14.25" x14ac:dyDescent="0.2">
      <c r="B2334" s="512">
        <v>1</v>
      </c>
      <c r="C2334" s="512"/>
      <c r="D2334" s="512"/>
      <c r="E2334" s="512"/>
      <c r="F2334" s="512"/>
      <c r="G2334" s="331" t="s">
        <v>7</v>
      </c>
      <c r="H2334" s="686">
        <f>SUM(H2335)</f>
        <v>50400000</v>
      </c>
      <c r="I2334" s="686">
        <f>SUM(I2335)</f>
        <v>50400000</v>
      </c>
      <c r="J2334" s="686"/>
      <c r="K2334" s="288"/>
      <c r="L2334" s="288"/>
    </row>
    <row r="2335" spans="2:15" ht="14.25" x14ac:dyDescent="0.2">
      <c r="B2335" s="510">
        <v>12</v>
      </c>
      <c r="C2335" s="510"/>
      <c r="D2335" s="510"/>
      <c r="E2335" s="510"/>
      <c r="F2335" s="510"/>
      <c r="G2335" s="540" t="s">
        <v>8</v>
      </c>
      <c r="H2335" s="687">
        <f>SUM(H2336,H2340)</f>
        <v>50400000</v>
      </c>
      <c r="I2335" s="687">
        <f>SUM(I2336,I2340)</f>
        <v>50400000</v>
      </c>
      <c r="J2335" s="687"/>
      <c r="K2335" s="288"/>
      <c r="L2335" s="288"/>
    </row>
    <row r="2336" spans="2:15" ht="14.25" x14ac:dyDescent="0.2">
      <c r="B2336" s="510">
        <v>1201</v>
      </c>
      <c r="C2336" s="510"/>
      <c r="D2336" s="510"/>
      <c r="E2336" s="510"/>
      <c r="F2336" s="510"/>
      <c r="G2336" s="540" t="s">
        <v>9</v>
      </c>
      <c r="H2336" s="687">
        <f>SUM(H2337,H2339)</f>
        <v>0</v>
      </c>
      <c r="I2336" s="687">
        <f>SUM(I2337,I2339)</f>
        <v>0</v>
      </c>
      <c r="J2336" s="687"/>
      <c r="K2336" s="288"/>
      <c r="L2336" s="288"/>
    </row>
    <row r="2337" spans="2:12" ht="14.25" x14ac:dyDescent="0.2">
      <c r="B2337" s="510">
        <v>120101</v>
      </c>
      <c r="C2337" s="510"/>
      <c r="D2337" s="510"/>
      <c r="E2337" s="510"/>
      <c r="F2337" s="510"/>
      <c r="G2337" s="540" t="s">
        <v>10</v>
      </c>
      <c r="H2337" s="687"/>
      <c r="I2337" s="687"/>
      <c r="J2337" s="687"/>
      <c r="K2337" s="288"/>
      <c r="L2337" s="288"/>
    </row>
    <row r="2338" spans="2:12" ht="14.25" x14ac:dyDescent="0.2">
      <c r="B2338" s="512">
        <v>12010101</v>
      </c>
      <c r="C2338" s="512"/>
      <c r="D2338" s="512"/>
      <c r="E2338" s="512"/>
      <c r="F2338" s="512"/>
      <c r="G2338" s="431" t="s">
        <v>11</v>
      </c>
      <c r="H2338" s="514"/>
      <c r="I2338" s="514"/>
      <c r="J2338" s="514"/>
      <c r="K2338" s="288"/>
      <c r="L2338" s="288"/>
    </row>
    <row r="2339" spans="2:12" ht="14.25" x14ac:dyDescent="0.2">
      <c r="B2339" s="510">
        <v>120102</v>
      </c>
      <c r="C2339" s="510"/>
      <c r="D2339" s="510"/>
      <c r="E2339" s="510"/>
      <c r="F2339" s="510"/>
      <c r="G2339" s="540" t="s">
        <v>12</v>
      </c>
      <c r="H2339" s="687"/>
      <c r="I2339" s="687"/>
      <c r="J2339" s="687"/>
      <c r="K2339" s="288"/>
      <c r="L2339" s="288"/>
    </row>
    <row r="2340" spans="2:12" ht="14.25" x14ac:dyDescent="0.2">
      <c r="B2340" s="331">
        <v>1202</v>
      </c>
      <c r="C2340" s="331"/>
      <c r="D2340" s="331"/>
      <c r="E2340" s="331"/>
      <c r="F2340" s="331"/>
      <c r="G2340" s="540" t="s">
        <v>13</v>
      </c>
      <c r="H2340" s="687">
        <v>50400000</v>
      </c>
      <c r="I2340" s="687">
        <v>50400000</v>
      </c>
      <c r="J2340" s="687"/>
      <c r="K2340" s="288"/>
      <c r="L2340" s="288"/>
    </row>
    <row r="2341" spans="2:12" ht="14.25" x14ac:dyDescent="0.2">
      <c r="B2341" s="331">
        <v>120201</v>
      </c>
      <c r="C2341" s="331"/>
      <c r="D2341" s="331"/>
      <c r="E2341" s="331"/>
      <c r="F2341" s="331"/>
      <c r="G2341" s="540" t="s">
        <v>14</v>
      </c>
      <c r="H2341" s="687">
        <f>SUM(H2342:H2342)</f>
        <v>0</v>
      </c>
      <c r="I2341" s="687">
        <f>SUM(I2342:I2342)</f>
        <v>0</v>
      </c>
      <c r="J2341" s="687"/>
      <c r="K2341" s="288"/>
      <c r="L2341" s="288"/>
    </row>
    <row r="2342" spans="2:12" ht="14.25" x14ac:dyDescent="0.2">
      <c r="B2342" s="512">
        <v>12020120.142857101</v>
      </c>
      <c r="C2342" s="512"/>
      <c r="D2342" s="512"/>
      <c r="E2342" s="512"/>
      <c r="F2342" s="512"/>
      <c r="G2342" s="431" t="s">
        <v>16</v>
      </c>
      <c r="H2342" s="514"/>
      <c r="I2342" s="514"/>
      <c r="J2342" s="514"/>
      <c r="K2342" s="288"/>
      <c r="L2342" s="288"/>
    </row>
    <row r="2343" spans="2:12" ht="14.25" x14ac:dyDescent="0.2">
      <c r="B2343" s="331">
        <v>120204</v>
      </c>
      <c r="C2343" s="331"/>
      <c r="D2343" s="331"/>
      <c r="E2343" s="331"/>
      <c r="F2343" s="331"/>
      <c r="G2343" s="540" t="s">
        <v>19</v>
      </c>
      <c r="H2343" s="687">
        <f>SUM(H2344:H2344)</f>
        <v>50000000</v>
      </c>
      <c r="I2343" s="687">
        <f>SUM(I2344:I2344)</f>
        <v>50000000</v>
      </c>
      <c r="J2343" s="687"/>
      <c r="K2343" s="288"/>
      <c r="L2343" s="288"/>
    </row>
    <row r="2344" spans="2:12" ht="14.25" x14ac:dyDescent="0.2">
      <c r="B2344" s="512">
        <v>12020449</v>
      </c>
      <c r="C2344" s="512"/>
      <c r="D2344" s="512"/>
      <c r="E2344" s="512"/>
      <c r="F2344" s="512"/>
      <c r="G2344" s="431" t="s">
        <v>21</v>
      </c>
      <c r="H2344" s="514">
        <v>50000000</v>
      </c>
      <c r="I2344" s="514">
        <v>50000000</v>
      </c>
      <c r="J2344" s="514"/>
      <c r="K2344" s="288"/>
      <c r="L2344" s="288"/>
    </row>
    <row r="2345" spans="2:12" ht="14.25" x14ac:dyDescent="0.2">
      <c r="B2345" s="510">
        <v>120205</v>
      </c>
      <c r="C2345" s="510"/>
      <c r="D2345" s="510"/>
      <c r="E2345" s="510"/>
      <c r="F2345" s="510"/>
      <c r="G2345" s="540" t="s">
        <v>25</v>
      </c>
      <c r="H2345" s="687">
        <f>H2346</f>
        <v>400000</v>
      </c>
      <c r="I2345" s="687">
        <f>I2346</f>
        <v>400000</v>
      </c>
      <c r="J2345" s="687"/>
      <c r="K2345" s="288"/>
      <c r="L2345" s="288"/>
    </row>
    <row r="2346" spans="2:12" ht="14.25" x14ac:dyDescent="0.2">
      <c r="B2346" s="512">
        <v>12020501</v>
      </c>
      <c r="C2346" s="512"/>
      <c r="D2346" s="512"/>
      <c r="E2346" s="512"/>
      <c r="F2346" s="512"/>
      <c r="G2346" s="431" t="s">
        <v>26</v>
      </c>
      <c r="H2346" s="514">
        <v>400000</v>
      </c>
      <c r="I2346" s="514">
        <v>400000</v>
      </c>
      <c r="J2346" s="514"/>
      <c r="K2346" s="288"/>
      <c r="L2346" s="288"/>
    </row>
    <row r="2347" spans="2:12" ht="14.25" x14ac:dyDescent="0.2">
      <c r="B2347" s="285">
        <v>2</v>
      </c>
      <c r="C2347" s="285"/>
      <c r="D2347" s="285"/>
      <c r="E2347" s="285"/>
      <c r="F2347" s="285"/>
      <c r="G2347" s="285" t="s">
        <v>59</v>
      </c>
      <c r="H2347" s="292">
        <f>H2348+H2357</f>
        <v>2118267480.8399999</v>
      </c>
      <c r="I2347" s="292">
        <f>I2348+I2357</f>
        <v>2054595417.2</v>
      </c>
      <c r="J2347" s="292"/>
      <c r="K2347" s="288"/>
      <c r="L2347" s="288"/>
    </row>
    <row r="2348" spans="2:12" ht="14.25" x14ac:dyDescent="0.2">
      <c r="B2348" s="285">
        <v>21</v>
      </c>
      <c r="C2348" s="285"/>
      <c r="D2348" s="285"/>
      <c r="E2348" s="285"/>
      <c r="F2348" s="285"/>
      <c r="G2348" s="285" t="s">
        <v>3</v>
      </c>
      <c r="H2348" s="289">
        <f>SUM(H2349,H2351)</f>
        <v>2013267480.8399999</v>
      </c>
      <c r="I2348" s="688">
        <v>2013267481</v>
      </c>
      <c r="J2348" s="688"/>
      <c r="K2348" s="288"/>
      <c r="L2348" s="288"/>
    </row>
    <row r="2349" spans="2:12" ht="14.25" x14ac:dyDescent="0.2">
      <c r="B2349" s="285">
        <v>21010101</v>
      </c>
      <c r="C2349" s="285"/>
      <c r="D2349" s="285"/>
      <c r="E2349" s="285"/>
      <c r="F2349" s="285"/>
      <c r="G2349" s="285" t="s">
        <v>60</v>
      </c>
      <c r="H2349" s="514">
        <f>'SOCIAL SECTOR PERSONNEL COST'!H1817</f>
        <v>1841358243.8399999</v>
      </c>
      <c r="I2349" s="514">
        <v>1841358244</v>
      </c>
      <c r="J2349" s="514"/>
      <c r="K2349" s="288"/>
      <c r="L2349" s="288"/>
    </row>
    <row r="2350" spans="2:12" ht="14.25" x14ac:dyDescent="0.2">
      <c r="B2350" s="285">
        <v>21010102</v>
      </c>
      <c r="C2350" s="285"/>
      <c r="D2350" s="285"/>
      <c r="E2350" s="285"/>
      <c r="F2350" s="285"/>
      <c r="G2350" s="285" t="s">
        <v>61</v>
      </c>
      <c r="H2350" s="689"/>
      <c r="I2350" s="689"/>
      <c r="J2350" s="689"/>
      <c r="K2350" s="288"/>
      <c r="L2350" s="288"/>
    </row>
    <row r="2351" spans="2:12" ht="25.5" x14ac:dyDescent="0.2">
      <c r="B2351" s="285">
        <v>2102</v>
      </c>
      <c r="C2351" s="285"/>
      <c r="D2351" s="285"/>
      <c r="E2351" s="285"/>
      <c r="F2351" s="285"/>
      <c r="G2351" s="286" t="s">
        <v>63</v>
      </c>
      <c r="H2351" s="535">
        <f>SUM(H2352,H2355)</f>
        <v>171909237</v>
      </c>
      <c r="I2351" s="535">
        <v>171909237</v>
      </c>
      <c r="J2351" s="535"/>
      <c r="K2351" s="288"/>
      <c r="L2351" s="288"/>
    </row>
    <row r="2352" spans="2:12" ht="14.25" x14ac:dyDescent="0.2">
      <c r="B2352" s="285">
        <v>210201</v>
      </c>
      <c r="C2352" s="285"/>
      <c r="D2352" s="285"/>
      <c r="E2352" s="285"/>
      <c r="F2352" s="285"/>
      <c r="G2352" s="285" t="s">
        <v>64</v>
      </c>
      <c r="H2352" s="535">
        <f>SUM(H2353:H2354)</f>
        <v>171909237</v>
      </c>
      <c r="I2352" s="535">
        <v>171909237</v>
      </c>
      <c r="J2352" s="535"/>
      <c r="K2352" s="288"/>
      <c r="L2352" s="288"/>
    </row>
    <row r="2353" spans="2:12" ht="14.25" x14ac:dyDescent="0.2">
      <c r="B2353" s="285">
        <v>21020101</v>
      </c>
      <c r="C2353" s="285"/>
      <c r="D2353" s="285"/>
      <c r="E2353" s="285"/>
      <c r="F2353" s="285"/>
      <c r="G2353" s="285" t="s">
        <v>65</v>
      </c>
      <c r="H2353" s="535">
        <f>'SOCIAL SECTOR PERSONNEL COST'!J1817</f>
        <v>116994876</v>
      </c>
      <c r="I2353" s="535">
        <v>116994876</v>
      </c>
      <c r="J2353" s="535"/>
      <c r="K2353" s="288"/>
      <c r="L2353" s="288"/>
    </row>
    <row r="2354" spans="2:12" ht="14.25" x14ac:dyDescent="0.2">
      <c r="B2354" s="285">
        <v>21020103</v>
      </c>
      <c r="C2354" s="285"/>
      <c r="D2354" s="285"/>
      <c r="E2354" s="285"/>
      <c r="F2354" s="285"/>
      <c r="G2354" s="285" t="s">
        <v>66</v>
      </c>
      <c r="H2354" s="514">
        <f>'SOCIAL SECTOR PERSONNEL COST'!I1817</f>
        <v>54914361</v>
      </c>
      <c r="I2354" s="514">
        <v>54914361</v>
      </c>
      <c r="J2354" s="514"/>
      <c r="K2354" s="288"/>
      <c r="L2354" s="288"/>
    </row>
    <row r="2355" spans="2:12" ht="14.25" x14ac:dyDescent="0.2">
      <c r="B2355" s="285">
        <v>210202</v>
      </c>
      <c r="C2355" s="285"/>
      <c r="D2355" s="285"/>
      <c r="E2355" s="285"/>
      <c r="F2355" s="285"/>
      <c r="G2355" s="285" t="s">
        <v>67</v>
      </c>
      <c r="H2355" s="514">
        <f>SUM(H2356:H2356)</f>
        <v>0</v>
      </c>
      <c r="I2355" s="514">
        <f>SUM(I2356:I2356)</f>
        <v>0</v>
      </c>
      <c r="J2355" s="514"/>
      <c r="K2355" s="288"/>
      <c r="L2355" s="288"/>
    </row>
    <row r="2356" spans="2:12" ht="14.25" x14ac:dyDescent="0.2">
      <c r="B2356" s="285">
        <v>21020201</v>
      </c>
      <c r="C2356" s="285"/>
      <c r="D2356" s="285"/>
      <c r="E2356" s="285"/>
      <c r="F2356" s="285"/>
      <c r="G2356" s="285" t="s">
        <v>68</v>
      </c>
      <c r="H2356" s="285"/>
      <c r="I2356" s="285"/>
      <c r="J2356" s="285"/>
      <c r="K2356" s="288"/>
      <c r="L2356" s="288"/>
    </row>
    <row r="2357" spans="2:12" ht="14.25" x14ac:dyDescent="0.2">
      <c r="B2357" s="510">
        <v>2202</v>
      </c>
      <c r="C2357" s="510"/>
      <c r="D2357" s="510"/>
      <c r="E2357" s="510"/>
      <c r="F2357" s="510"/>
      <c r="G2357" s="511" t="s">
        <v>4</v>
      </c>
      <c r="H2357" s="347">
        <f t="shared" ref="H2357:K2357" si="293">SUM(H2358,H2361,H2365,H2369,H2376,H2378,H2381,H2384,H2388,H2390)</f>
        <v>105000000</v>
      </c>
      <c r="I2357" s="837">
        <f>SUM(I2358,I2361,I2365,I2369,I2376,I2378,I2381,I2384,I2388,I2390)</f>
        <v>41327936.200000003</v>
      </c>
      <c r="J2357" s="347"/>
      <c r="K2357" s="347">
        <f t="shared" si="293"/>
        <v>71045000</v>
      </c>
      <c r="L2357" s="288"/>
    </row>
    <row r="2358" spans="2:12" ht="14.25" x14ac:dyDescent="0.2">
      <c r="B2358" s="510">
        <v>220201</v>
      </c>
      <c r="C2358" s="510"/>
      <c r="D2358" s="510"/>
      <c r="E2358" s="510"/>
      <c r="F2358" s="510"/>
      <c r="G2358" s="511" t="s">
        <v>76</v>
      </c>
      <c r="H2358" s="347">
        <f>SUM(H2359:H2360)</f>
        <v>2000000</v>
      </c>
      <c r="I2358" s="347">
        <f>SUM(I2359:I2360)</f>
        <v>2000000</v>
      </c>
      <c r="J2358" s="347"/>
      <c r="K2358" s="299">
        <v>2145000</v>
      </c>
      <c r="L2358" s="288"/>
    </row>
    <row r="2359" spans="2:12" ht="14.25" x14ac:dyDescent="0.2">
      <c r="B2359" s="512">
        <v>22020101</v>
      </c>
      <c r="C2359" s="512"/>
      <c r="D2359" s="512"/>
      <c r="E2359" s="513" t="s">
        <v>502</v>
      </c>
      <c r="F2359" s="512">
        <v>50610801</v>
      </c>
      <c r="G2359" s="431" t="s">
        <v>77</v>
      </c>
      <c r="H2359" s="690">
        <v>1000000</v>
      </c>
      <c r="I2359" s="690">
        <v>1000000</v>
      </c>
      <c r="J2359" s="690"/>
      <c r="K2359" s="299">
        <v>2145000</v>
      </c>
      <c r="L2359" s="288"/>
    </row>
    <row r="2360" spans="2:12" ht="14.25" x14ac:dyDescent="0.2">
      <c r="B2360" s="512">
        <v>22020102</v>
      </c>
      <c r="C2360" s="512"/>
      <c r="D2360" s="512"/>
      <c r="E2360" s="513" t="s">
        <v>502</v>
      </c>
      <c r="F2360" s="512">
        <v>50610801</v>
      </c>
      <c r="G2360" s="431" t="s">
        <v>78</v>
      </c>
      <c r="H2360" s="690">
        <v>1000000</v>
      </c>
      <c r="I2360" s="690">
        <v>1000000</v>
      </c>
      <c r="J2360" s="690"/>
      <c r="K2360" s="299"/>
      <c r="L2360" s="288"/>
    </row>
    <row r="2361" spans="2:12" ht="14.25" x14ac:dyDescent="0.2">
      <c r="B2361" s="510">
        <v>220202</v>
      </c>
      <c r="C2361" s="510"/>
      <c r="D2361" s="510"/>
      <c r="E2361" s="510"/>
      <c r="F2361" s="510"/>
      <c r="G2361" s="511" t="s">
        <v>81</v>
      </c>
      <c r="H2361" s="347">
        <f>SUM(H2362:H2364)</f>
        <v>0</v>
      </c>
      <c r="I2361" s="347">
        <f>SUM(I2362:I2364)</f>
        <v>0</v>
      </c>
      <c r="J2361" s="347"/>
      <c r="K2361" s="299"/>
      <c r="L2361" s="288"/>
    </row>
    <row r="2362" spans="2:12" ht="14.25" x14ac:dyDescent="0.2">
      <c r="B2362" s="512">
        <v>22020201</v>
      </c>
      <c r="C2362" s="512">
        <v>70435</v>
      </c>
      <c r="D2362" s="512"/>
      <c r="E2362" s="513" t="s">
        <v>502</v>
      </c>
      <c r="F2362" s="512">
        <v>50610801</v>
      </c>
      <c r="G2362" s="431" t="s">
        <v>82</v>
      </c>
      <c r="H2362" s="548"/>
      <c r="I2362" s="548"/>
      <c r="J2362" s="548"/>
      <c r="K2362" s="299"/>
      <c r="L2362" s="288"/>
    </row>
    <row r="2363" spans="2:12" ht="14.25" x14ac:dyDescent="0.2">
      <c r="B2363" s="512">
        <v>22020203</v>
      </c>
      <c r="C2363" s="512">
        <v>70460</v>
      </c>
      <c r="D2363" s="512"/>
      <c r="E2363" s="513" t="s">
        <v>502</v>
      </c>
      <c r="F2363" s="512"/>
      <c r="G2363" s="431" t="s">
        <v>84</v>
      </c>
      <c r="H2363" s="548"/>
      <c r="I2363" s="548"/>
      <c r="J2363" s="548"/>
      <c r="K2363" s="299"/>
      <c r="L2363" s="288"/>
    </row>
    <row r="2364" spans="2:12" ht="25.5" x14ac:dyDescent="0.2">
      <c r="B2364" s="512">
        <v>22020204</v>
      </c>
      <c r="C2364" s="512">
        <v>70460</v>
      </c>
      <c r="D2364" s="512"/>
      <c r="E2364" s="513" t="s">
        <v>502</v>
      </c>
      <c r="F2364" s="512">
        <v>50610801</v>
      </c>
      <c r="G2364" s="431" t="s">
        <v>85</v>
      </c>
      <c r="H2364" s="548"/>
      <c r="I2364" s="548"/>
      <c r="J2364" s="548"/>
      <c r="K2364" s="299"/>
      <c r="L2364" s="288"/>
    </row>
    <row r="2365" spans="2:12" ht="14.25" x14ac:dyDescent="0.2">
      <c r="B2365" s="510">
        <v>220203</v>
      </c>
      <c r="C2365" s="510"/>
      <c r="D2365" s="510"/>
      <c r="E2365" s="510"/>
      <c r="F2365" s="510"/>
      <c r="G2365" s="511" t="s">
        <v>89</v>
      </c>
      <c r="H2365" s="347">
        <f>SUM(H2366:H2368)</f>
        <v>4480000</v>
      </c>
      <c r="I2365" s="347">
        <f>SUM(I2366:I2368)</f>
        <v>4480000</v>
      </c>
      <c r="J2365" s="347"/>
      <c r="K2365" s="299"/>
      <c r="L2365" s="288"/>
    </row>
    <row r="2366" spans="2:12" ht="25.5" x14ac:dyDescent="0.2">
      <c r="B2366" s="512">
        <v>22020301</v>
      </c>
      <c r="C2366" s="512">
        <v>70160</v>
      </c>
      <c r="D2366" s="512"/>
      <c r="E2366" s="513" t="s">
        <v>502</v>
      </c>
      <c r="F2366" s="512">
        <v>50610801</v>
      </c>
      <c r="G2366" s="431" t="s">
        <v>90</v>
      </c>
      <c r="H2366" s="548">
        <v>2000000</v>
      </c>
      <c r="I2366" s="548">
        <v>2000000</v>
      </c>
      <c r="J2366" s="548"/>
      <c r="K2366" s="299"/>
      <c r="L2366" s="288"/>
    </row>
    <row r="2367" spans="2:12" ht="18.75" customHeight="1" x14ac:dyDescent="0.2">
      <c r="B2367" s="512">
        <v>22020305</v>
      </c>
      <c r="C2367" s="512">
        <v>70160</v>
      </c>
      <c r="D2367" s="512"/>
      <c r="E2367" s="513" t="s">
        <v>502</v>
      </c>
      <c r="F2367" s="512">
        <v>50610801</v>
      </c>
      <c r="G2367" s="431" t="s">
        <v>94</v>
      </c>
      <c r="H2367" s="548">
        <v>1000000</v>
      </c>
      <c r="I2367" s="548">
        <v>1000000</v>
      </c>
      <c r="J2367" s="548"/>
      <c r="K2367" s="299"/>
      <c r="L2367" s="288"/>
    </row>
    <row r="2368" spans="2:12" ht="14.25" x14ac:dyDescent="0.2">
      <c r="B2368" s="512">
        <v>22020309</v>
      </c>
      <c r="C2368" s="512">
        <v>70160</v>
      </c>
      <c r="D2368" s="512"/>
      <c r="E2368" s="513" t="s">
        <v>502</v>
      </c>
      <c r="F2368" s="512">
        <v>50610801</v>
      </c>
      <c r="G2368" s="431" t="s">
        <v>98</v>
      </c>
      <c r="H2368" s="548">
        <v>1480000</v>
      </c>
      <c r="I2368" s="548">
        <v>1480000</v>
      </c>
      <c r="J2368" s="548"/>
      <c r="K2368" s="299"/>
      <c r="L2368" s="288"/>
    </row>
    <row r="2369" spans="2:12" ht="14.25" x14ac:dyDescent="0.2">
      <c r="B2369" s="510">
        <v>220204</v>
      </c>
      <c r="C2369" s="510"/>
      <c r="D2369" s="510"/>
      <c r="E2369" s="510"/>
      <c r="F2369" s="510"/>
      <c r="G2369" s="511" t="s">
        <v>101</v>
      </c>
      <c r="H2369" s="347">
        <f>SUM(H2370:H2375)</f>
        <v>3000000</v>
      </c>
      <c r="I2369" s="347">
        <f>SUM(I2370:I2375)</f>
        <v>3000000</v>
      </c>
      <c r="J2369" s="347"/>
      <c r="K2369" s="299"/>
      <c r="L2369" s="288"/>
    </row>
    <row r="2370" spans="2:12" ht="25.5" x14ac:dyDescent="0.2">
      <c r="B2370" s="512">
        <v>22020401</v>
      </c>
      <c r="C2370" s="512">
        <v>70510</v>
      </c>
      <c r="D2370" s="512"/>
      <c r="E2370" s="513" t="s">
        <v>502</v>
      </c>
      <c r="F2370" s="512">
        <v>50610801</v>
      </c>
      <c r="G2370" s="431" t="s">
        <v>102</v>
      </c>
      <c r="H2370" s="690">
        <v>2000000</v>
      </c>
      <c r="I2370" s="690">
        <v>2000000</v>
      </c>
      <c r="J2370" s="690"/>
      <c r="K2370" s="299"/>
      <c r="L2370" s="288"/>
    </row>
    <row r="2371" spans="2:12" ht="14.25" x14ac:dyDescent="0.2">
      <c r="B2371" s="512">
        <v>22020402</v>
      </c>
      <c r="C2371" s="512">
        <v>70510</v>
      </c>
      <c r="D2371" s="512"/>
      <c r="E2371" s="513" t="s">
        <v>502</v>
      </c>
      <c r="F2371" s="512">
        <v>50610801</v>
      </c>
      <c r="G2371" s="431" t="s">
        <v>103</v>
      </c>
      <c r="H2371" s="691"/>
      <c r="I2371" s="691"/>
      <c r="J2371" s="691"/>
      <c r="K2371" s="299"/>
      <c r="L2371" s="288"/>
    </row>
    <row r="2372" spans="2:12" ht="25.5" x14ac:dyDescent="0.2">
      <c r="B2372" s="512">
        <v>22020403</v>
      </c>
      <c r="C2372" s="512">
        <v>70510</v>
      </c>
      <c r="D2372" s="512"/>
      <c r="E2372" s="513" t="s">
        <v>502</v>
      </c>
      <c r="F2372" s="512">
        <v>50610801</v>
      </c>
      <c r="G2372" s="431" t="s">
        <v>104</v>
      </c>
      <c r="H2372" s="691"/>
      <c r="I2372" s="691"/>
      <c r="J2372" s="691"/>
      <c r="K2372" s="299"/>
      <c r="L2372" s="288"/>
    </row>
    <row r="2373" spans="2:12" ht="20.25" customHeight="1" x14ac:dyDescent="0.2">
      <c r="B2373" s="512">
        <v>22020404</v>
      </c>
      <c r="C2373" s="512">
        <v>70510</v>
      </c>
      <c r="D2373" s="512"/>
      <c r="E2373" s="513" t="s">
        <v>502</v>
      </c>
      <c r="F2373" s="512">
        <v>50610801</v>
      </c>
      <c r="G2373" s="431" t="s">
        <v>105</v>
      </c>
      <c r="H2373" s="691"/>
      <c r="I2373" s="691"/>
      <c r="J2373" s="691"/>
      <c r="K2373" s="299"/>
      <c r="L2373" s="288"/>
    </row>
    <row r="2374" spans="2:12" ht="14.25" x14ac:dyDescent="0.2">
      <c r="B2374" s="512">
        <v>22020405</v>
      </c>
      <c r="C2374" s="512">
        <v>70510</v>
      </c>
      <c r="D2374" s="512"/>
      <c r="E2374" s="513" t="s">
        <v>502</v>
      </c>
      <c r="F2374" s="512">
        <v>50610801</v>
      </c>
      <c r="G2374" s="431" t="s">
        <v>106</v>
      </c>
      <c r="H2374" s="690">
        <v>1000000</v>
      </c>
      <c r="I2374" s="690">
        <v>1000000</v>
      </c>
      <c r="J2374" s="690"/>
      <c r="K2374" s="299"/>
      <c r="L2374" s="288"/>
    </row>
    <row r="2375" spans="2:12" ht="14.25" x14ac:dyDescent="0.2">
      <c r="B2375" s="512">
        <v>22020406</v>
      </c>
      <c r="C2375" s="512"/>
      <c r="D2375" s="512"/>
      <c r="E2375" s="512"/>
      <c r="F2375" s="512">
        <v>50610801</v>
      </c>
      <c r="G2375" s="537" t="s">
        <v>107</v>
      </c>
      <c r="H2375" s="692">
        <v>0</v>
      </c>
      <c r="I2375" s="692">
        <v>0</v>
      </c>
      <c r="J2375" s="692"/>
      <c r="K2375" s="299"/>
      <c r="L2375" s="288"/>
    </row>
    <row r="2376" spans="2:12" ht="14.25" x14ac:dyDescent="0.2">
      <c r="B2376" s="510">
        <v>220205</v>
      </c>
      <c r="C2376" s="510"/>
      <c r="D2376" s="510"/>
      <c r="E2376" s="510"/>
      <c r="F2376" s="510"/>
      <c r="G2376" s="511" t="s">
        <v>113</v>
      </c>
      <c r="H2376" s="347">
        <f>SUM(H2377:H2377)</f>
        <v>0</v>
      </c>
      <c r="I2376" s="347">
        <f>SUM(I2377:I2377)</f>
        <v>0</v>
      </c>
      <c r="J2376" s="347"/>
      <c r="K2376" s="299"/>
      <c r="L2376" s="288"/>
    </row>
    <row r="2377" spans="2:12" ht="14.25" x14ac:dyDescent="0.2">
      <c r="B2377" s="512">
        <v>22020501</v>
      </c>
      <c r="C2377" s="512"/>
      <c r="D2377" s="512"/>
      <c r="E2377" s="512"/>
      <c r="F2377" s="512"/>
      <c r="G2377" s="431" t="s">
        <v>114</v>
      </c>
      <c r="H2377" s="548"/>
      <c r="I2377" s="548"/>
      <c r="J2377" s="548"/>
      <c r="K2377" s="299"/>
      <c r="L2377" s="288"/>
    </row>
    <row r="2378" spans="2:12" ht="14.25" x14ac:dyDescent="0.2">
      <c r="B2378" s="510">
        <v>220206</v>
      </c>
      <c r="C2378" s="510"/>
      <c r="D2378" s="510"/>
      <c r="E2378" s="510"/>
      <c r="F2378" s="510"/>
      <c r="G2378" s="511" t="s">
        <v>116</v>
      </c>
      <c r="H2378" s="347">
        <f>SUM(H2379:H2380)</f>
        <v>90000000</v>
      </c>
      <c r="I2378" s="347">
        <f>SUM(I2379:I2380)</f>
        <v>26327936.199999999</v>
      </c>
      <c r="J2378" s="347"/>
      <c r="K2378" s="299">
        <v>68000000</v>
      </c>
      <c r="L2378" s="288"/>
    </row>
    <row r="2379" spans="2:12" ht="14.25" x14ac:dyDescent="0.2">
      <c r="B2379" s="512">
        <v>22020601</v>
      </c>
      <c r="C2379" s="512">
        <v>70250</v>
      </c>
      <c r="D2379" s="512"/>
      <c r="E2379" s="513" t="s">
        <v>502</v>
      </c>
      <c r="F2379" s="512">
        <v>50610801</v>
      </c>
      <c r="G2379" s="431" t="s">
        <v>117</v>
      </c>
      <c r="H2379" s="548">
        <v>0</v>
      </c>
      <c r="I2379" s="548">
        <v>0</v>
      </c>
      <c r="J2379" s="548"/>
      <c r="K2379" s="288"/>
      <c r="L2379" s="288"/>
    </row>
    <row r="2380" spans="2:12" ht="14.25" x14ac:dyDescent="0.2">
      <c r="B2380" s="512">
        <v>22020605</v>
      </c>
      <c r="C2380" s="512">
        <v>70510</v>
      </c>
      <c r="D2380" s="512"/>
      <c r="E2380" s="513" t="s">
        <v>502</v>
      </c>
      <c r="F2380" s="512">
        <v>50610801</v>
      </c>
      <c r="G2380" s="431" t="s">
        <v>121</v>
      </c>
      <c r="H2380" s="548">
        <v>90000000</v>
      </c>
      <c r="I2380" s="548">
        <v>26327936.199999999</v>
      </c>
      <c r="J2380" s="548"/>
      <c r="K2380" s="299">
        <v>68000000</v>
      </c>
      <c r="L2380" s="288"/>
    </row>
    <row r="2381" spans="2:12" ht="25.5" x14ac:dyDescent="0.2">
      <c r="B2381" s="510">
        <v>220207</v>
      </c>
      <c r="C2381" s="510"/>
      <c r="D2381" s="510"/>
      <c r="E2381" s="510"/>
      <c r="F2381" s="510"/>
      <c r="G2381" s="511" t="s">
        <v>122</v>
      </c>
      <c r="H2381" s="347">
        <f>SUM(H2382:H2383)</f>
        <v>1000000</v>
      </c>
      <c r="I2381" s="347">
        <f>SUM(I2382:I2383)</f>
        <v>1000000</v>
      </c>
      <c r="J2381" s="347"/>
      <c r="K2381" s="288"/>
      <c r="L2381" s="288"/>
    </row>
    <row r="2382" spans="2:12" ht="14.25" x14ac:dyDescent="0.2">
      <c r="B2382" s="525">
        <v>22020701</v>
      </c>
      <c r="C2382" s="525">
        <v>70330</v>
      </c>
      <c r="D2382" s="525">
        <v>700000101</v>
      </c>
      <c r="E2382" s="526" t="s">
        <v>502</v>
      </c>
      <c r="F2382" s="525">
        <v>50810803</v>
      </c>
      <c r="G2382" s="528" t="s">
        <v>123</v>
      </c>
      <c r="H2382" s="548"/>
      <c r="I2382" s="548"/>
      <c r="J2382" s="548"/>
      <c r="K2382" s="288"/>
      <c r="L2382" s="288"/>
    </row>
    <row r="2383" spans="2:12" ht="14.25" x14ac:dyDescent="0.2">
      <c r="B2383" s="525">
        <v>22020702</v>
      </c>
      <c r="C2383" s="512">
        <v>70330</v>
      </c>
      <c r="D2383" s="512"/>
      <c r="E2383" s="513" t="s">
        <v>502</v>
      </c>
      <c r="F2383" s="512"/>
      <c r="G2383" s="431" t="s">
        <v>125</v>
      </c>
      <c r="H2383" s="548">
        <v>1000000</v>
      </c>
      <c r="I2383" s="548">
        <v>1000000</v>
      </c>
      <c r="J2383" s="548"/>
      <c r="K2383" s="288"/>
      <c r="L2383" s="288"/>
    </row>
    <row r="2384" spans="2:12" ht="14.25" x14ac:dyDescent="0.2">
      <c r="B2384" s="510">
        <v>220208</v>
      </c>
      <c r="C2384" s="510"/>
      <c r="D2384" s="510"/>
      <c r="E2384" s="510"/>
      <c r="F2384" s="510"/>
      <c r="G2384" s="511" t="s">
        <v>129</v>
      </c>
      <c r="H2384" s="347">
        <f>SUM(H2385:H2387)</f>
        <v>1500000</v>
      </c>
      <c r="I2384" s="347">
        <f>SUM(I2385:I2387)</f>
        <v>1500000</v>
      </c>
      <c r="J2384" s="347"/>
      <c r="K2384" s="288">
        <v>900000</v>
      </c>
      <c r="L2384" s="288"/>
    </row>
    <row r="2385" spans="2:12" ht="14.25" x14ac:dyDescent="0.2">
      <c r="B2385" s="512">
        <v>22020801</v>
      </c>
      <c r="C2385" s="512">
        <v>70432</v>
      </c>
      <c r="D2385" s="512"/>
      <c r="E2385" s="513" t="s">
        <v>502</v>
      </c>
      <c r="F2385" s="512">
        <v>50610801</v>
      </c>
      <c r="G2385" s="431" t="s">
        <v>130</v>
      </c>
      <c r="H2385" s="690">
        <v>1000000</v>
      </c>
      <c r="I2385" s="690">
        <v>1000000</v>
      </c>
      <c r="J2385" s="690"/>
      <c r="K2385" s="288"/>
      <c r="L2385" s="288"/>
    </row>
    <row r="2386" spans="2:12" ht="18" customHeight="1" x14ac:dyDescent="0.2">
      <c r="B2386" s="512">
        <v>22020802</v>
      </c>
      <c r="C2386" s="512">
        <v>70432</v>
      </c>
      <c r="D2386" s="512"/>
      <c r="E2386" s="513" t="s">
        <v>502</v>
      </c>
      <c r="F2386" s="512">
        <v>50610801</v>
      </c>
      <c r="G2386" s="431" t="s">
        <v>131</v>
      </c>
      <c r="H2386" s="690"/>
      <c r="I2386" s="690"/>
      <c r="J2386" s="690"/>
      <c r="K2386" s="288"/>
      <c r="L2386" s="288"/>
    </row>
    <row r="2387" spans="2:12" ht="14.25" x14ac:dyDescent="0.2">
      <c r="B2387" s="512">
        <v>22020803</v>
      </c>
      <c r="C2387" s="512">
        <v>70432</v>
      </c>
      <c r="D2387" s="512"/>
      <c r="E2387" s="513" t="s">
        <v>502</v>
      </c>
      <c r="F2387" s="512">
        <v>50610801</v>
      </c>
      <c r="G2387" s="431" t="s">
        <v>132</v>
      </c>
      <c r="H2387" s="690">
        <v>500000</v>
      </c>
      <c r="I2387" s="690">
        <v>500000</v>
      </c>
      <c r="J2387" s="690"/>
      <c r="K2387" s="288"/>
      <c r="L2387" s="288"/>
    </row>
    <row r="2388" spans="2:12" ht="14.25" x14ac:dyDescent="0.2">
      <c r="B2388" s="510">
        <v>220209</v>
      </c>
      <c r="C2388" s="510"/>
      <c r="D2388" s="510"/>
      <c r="E2388" s="510"/>
      <c r="F2388" s="510"/>
      <c r="G2388" s="511" t="s">
        <v>134</v>
      </c>
      <c r="H2388" s="347">
        <f>SUM(H2389:H2389)</f>
        <v>520000</v>
      </c>
      <c r="I2388" s="347">
        <f>SUM(I2389:I2389)</f>
        <v>520000</v>
      </c>
      <c r="J2388" s="347"/>
      <c r="K2388" s="288"/>
      <c r="L2388" s="288"/>
    </row>
    <row r="2389" spans="2:12" ht="19.5" customHeight="1" x14ac:dyDescent="0.2">
      <c r="B2389" s="512">
        <v>22020901</v>
      </c>
      <c r="C2389" s="512">
        <v>70160</v>
      </c>
      <c r="D2389" s="512"/>
      <c r="E2389" s="513" t="s">
        <v>502</v>
      </c>
      <c r="F2389" s="512">
        <v>50610801</v>
      </c>
      <c r="G2389" s="431" t="s">
        <v>135</v>
      </c>
      <c r="H2389" s="690">
        <v>520000</v>
      </c>
      <c r="I2389" s="690">
        <v>520000</v>
      </c>
      <c r="J2389" s="690"/>
      <c r="K2389" s="288"/>
      <c r="L2389" s="288"/>
    </row>
    <row r="2390" spans="2:12" ht="18" customHeight="1" x14ac:dyDescent="0.2">
      <c r="B2390" s="510">
        <v>220210</v>
      </c>
      <c r="C2390" s="510"/>
      <c r="D2390" s="510"/>
      <c r="E2390" s="510"/>
      <c r="F2390" s="510"/>
      <c r="G2390" s="511" t="s">
        <v>137</v>
      </c>
      <c r="H2390" s="347">
        <f>SUM(H2391:H2395)</f>
        <v>2500000</v>
      </c>
      <c r="I2390" s="347">
        <f>SUM(I2391:I2395)</f>
        <v>2500000</v>
      </c>
      <c r="J2390" s="347"/>
      <c r="K2390" s="288"/>
      <c r="L2390" s="288"/>
    </row>
    <row r="2391" spans="2:12" ht="14.25" x14ac:dyDescent="0.2">
      <c r="B2391" s="512">
        <v>22021001</v>
      </c>
      <c r="C2391" s="512">
        <v>70830</v>
      </c>
      <c r="D2391" s="512"/>
      <c r="E2391" s="513" t="s">
        <v>502</v>
      </c>
      <c r="F2391" s="512">
        <v>50610801</v>
      </c>
      <c r="G2391" s="431" t="s">
        <v>138</v>
      </c>
      <c r="H2391" s="690">
        <v>500000</v>
      </c>
      <c r="I2391" s="690">
        <v>500000</v>
      </c>
      <c r="J2391" s="690"/>
      <c r="K2391" s="288"/>
      <c r="L2391" s="288"/>
    </row>
    <row r="2392" spans="2:12" ht="14.25" x14ac:dyDescent="0.2">
      <c r="B2392" s="512">
        <v>22021002</v>
      </c>
      <c r="C2392" s="512">
        <v>70830</v>
      </c>
      <c r="D2392" s="512"/>
      <c r="E2392" s="513" t="s">
        <v>502</v>
      </c>
      <c r="F2392" s="512">
        <v>50610801</v>
      </c>
      <c r="G2392" s="431" t="s">
        <v>139</v>
      </c>
      <c r="H2392" s="690">
        <v>1000000</v>
      </c>
      <c r="I2392" s="690">
        <v>1000000</v>
      </c>
      <c r="J2392" s="690"/>
      <c r="K2392" s="288"/>
      <c r="L2392" s="288"/>
    </row>
    <row r="2393" spans="2:12" ht="14.25" x14ac:dyDescent="0.2">
      <c r="B2393" s="512">
        <v>22021003</v>
      </c>
      <c r="C2393" s="512">
        <v>70830</v>
      </c>
      <c r="D2393" s="512"/>
      <c r="E2393" s="513" t="s">
        <v>502</v>
      </c>
      <c r="F2393" s="512">
        <v>50610801</v>
      </c>
      <c r="G2393" s="431" t="s">
        <v>140</v>
      </c>
      <c r="H2393" s="690">
        <v>500000</v>
      </c>
      <c r="I2393" s="690">
        <v>500000</v>
      </c>
      <c r="J2393" s="690"/>
      <c r="K2393" s="288"/>
      <c r="L2393" s="288"/>
    </row>
    <row r="2394" spans="2:12" ht="14.25" x14ac:dyDescent="0.2">
      <c r="B2394" s="525">
        <v>22021006</v>
      </c>
      <c r="C2394" s="525"/>
      <c r="D2394" s="525"/>
      <c r="E2394" s="526"/>
      <c r="F2394" s="525"/>
      <c r="G2394" s="528" t="s">
        <v>142</v>
      </c>
      <c r="H2394" s="690"/>
      <c r="I2394" s="690"/>
      <c r="J2394" s="690"/>
      <c r="K2394" s="288"/>
      <c r="L2394" s="288"/>
    </row>
    <row r="2395" spans="2:12" ht="14.25" x14ac:dyDescent="0.2">
      <c r="B2395" s="512">
        <v>22021007</v>
      </c>
      <c r="C2395" s="512">
        <v>71090</v>
      </c>
      <c r="D2395" s="512"/>
      <c r="E2395" s="513" t="s">
        <v>502</v>
      </c>
      <c r="F2395" s="512">
        <v>50610801</v>
      </c>
      <c r="G2395" s="431" t="s">
        <v>143</v>
      </c>
      <c r="H2395" s="548">
        <v>500000</v>
      </c>
      <c r="I2395" s="548">
        <v>500000</v>
      </c>
      <c r="J2395" s="548"/>
      <c r="K2395" s="288"/>
      <c r="L2395" s="288"/>
    </row>
    <row r="2396" spans="2:12" ht="14.25" x14ac:dyDescent="0.2">
      <c r="B2396" s="541" t="s">
        <v>222</v>
      </c>
      <c r="C2396" s="541"/>
      <c r="D2396" s="541"/>
      <c r="E2396" s="541"/>
      <c r="F2396" s="541"/>
      <c r="G2396" s="541"/>
      <c r="H2396" s="541"/>
      <c r="I2396" s="541"/>
      <c r="J2396" s="779"/>
      <c r="K2396" s="527"/>
      <c r="L2396" s="527"/>
    </row>
    <row r="2397" spans="2:12" ht="14.25" x14ac:dyDescent="0.2">
      <c r="B2397" s="282"/>
      <c r="C2397" s="282"/>
      <c r="D2397" s="282"/>
      <c r="E2397" s="282"/>
      <c r="F2397" s="282"/>
      <c r="G2397" s="282" t="s">
        <v>3</v>
      </c>
      <c r="H2397" s="284">
        <f>H2348</f>
        <v>2013267480.8399999</v>
      </c>
      <c r="I2397" s="284">
        <f>I2348</f>
        <v>2013267481</v>
      </c>
      <c r="J2397" s="284"/>
      <c r="K2397" s="527"/>
      <c r="L2397" s="527"/>
    </row>
    <row r="2398" spans="2:12" ht="14.25" x14ac:dyDescent="0.2">
      <c r="B2398" s="282"/>
      <c r="C2398" s="282"/>
      <c r="D2398" s="282"/>
      <c r="E2398" s="282"/>
      <c r="F2398" s="282"/>
      <c r="G2398" s="282" t="s">
        <v>4</v>
      </c>
      <c r="H2398" s="284">
        <f>H2357</f>
        <v>105000000</v>
      </c>
      <c r="I2398" s="793">
        <f>I2357</f>
        <v>41327936.200000003</v>
      </c>
      <c r="J2398" s="284"/>
      <c r="K2398" s="527"/>
      <c r="L2398" s="527"/>
    </row>
    <row r="2399" spans="2:12" ht="14.25" x14ac:dyDescent="0.2">
      <c r="B2399" s="282"/>
      <c r="C2399" s="282"/>
      <c r="D2399" s="282"/>
      <c r="E2399" s="282"/>
      <c r="F2399" s="282"/>
      <c r="G2399" s="282" t="s">
        <v>154</v>
      </c>
      <c r="H2399" s="282"/>
      <c r="I2399" s="282"/>
      <c r="J2399" s="282"/>
      <c r="K2399" s="527"/>
      <c r="L2399" s="527"/>
    </row>
    <row r="2400" spans="2:12" ht="14.25" x14ac:dyDescent="0.2">
      <c r="B2400" s="282"/>
      <c r="C2400" s="282"/>
      <c r="D2400" s="282"/>
      <c r="E2400" s="282"/>
      <c r="F2400" s="282"/>
      <c r="G2400" s="282" t="s">
        <v>2</v>
      </c>
      <c r="H2400" s="292">
        <f>SUM(H2397:H2399)</f>
        <v>2118267480.8399999</v>
      </c>
      <c r="I2400" s="292">
        <f>SUM(I2397:I2399)</f>
        <v>2054595417.2</v>
      </c>
      <c r="J2400" s="292"/>
      <c r="K2400" s="527"/>
      <c r="L2400" s="527"/>
    </row>
    <row r="2401" spans="2:12" x14ac:dyDescent="0.25">
      <c r="B2401" s="18"/>
      <c r="C2401" s="20"/>
      <c r="D2401" s="18"/>
      <c r="E2401" s="18"/>
      <c r="F2401" s="18"/>
      <c r="G2401" s="20"/>
      <c r="H2401" s="37"/>
      <c r="I2401" s="18"/>
      <c r="J2401" s="18"/>
    </row>
    <row r="2402" spans="2:12" ht="23.25" x14ac:dyDescent="0.35">
      <c r="B2402" s="897" t="s">
        <v>0</v>
      </c>
      <c r="C2402" s="897"/>
      <c r="D2402" s="897"/>
      <c r="E2402" s="897"/>
      <c r="F2402" s="897"/>
      <c r="G2402" s="897"/>
      <c r="H2402" s="897"/>
      <c r="I2402" s="897"/>
      <c r="J2402" s="897"/>
      <c r="K2402" s="897"/>
      <c r="L2402" s="897"/>
    </row>
    <row r="2403" spans="2:12" ht="24.75" customHeight="1" x14ac:dyDescent="0.35">
      <c r="B2403" s="897" t="s">
        <v>1076</v>
      </c>
      <c r="C2403" s="897"/>
      <c r="D2403" s="897"/>
      <c r="E2403" s="897"/>
      <c r="F2403" s="897"/>
      <c r="G2403" s="897"/>
      <c r="H2403" s="897"/>
      <c r="I2403" s="897"/>
      <c r="J2403" s="897"/>
      <c r="K2403" s="897"/>
      <c r="L2403" s="897"/>
    </row>
    <row r="2404" spans="2:12" ht="51" x14ac:dyDescent="0.2">
      <c r="B2404" s="542" t="s">
        <v>470</v>
      </c>
      <c r="C2404" s="542" t="s">
        <v>571</v>
      </c>
      <c r="D2404" s="542" t="s">
        <v>500</v>
      </c>
      <c r="E2404" s="542" t="s">
        <v>501</v>
      </c>
      <c r="F2404" s="542" t="s">
        <v>467</v>
      </c>
      <c r="G2404" s="317" t="s">
        <v>455</v>
      </c>
      <c r="H2404" s="211" t="s">
        <v>559</v>
      </c>
      <c r="I2404" s="783" t="s">
        <v>1107</v>
      </c>
      <c r="J2404" s="211"/>
      <c r="K2404" s="211" t="s">
        <v>777</v>
      </c>
      <c r="L2404" s="295" t="s">
        <v>790</v>
      </c>
    </row>
    <row r="2405" spans="2:12" ht="14.25" x14ac:dyDescent="0.2">
      <c r="B2405" s="544"/>
      <c r="C2405" s="544"/>
      <c r="D2405" s="544"/>
      <c r="E2405" s="544"/>
      <c r="F2405" s="544"/>
      <c r="G2405" s="215"/>
      <c r="H2405" s="221"/>
      <c r="I2405" s="221"/>
      <c r="J2405" s="221"/>
      <c r="K2405" s="221"/>
      <c r="L2405" s="221"/>
    </row>
    <row r="2406" spans="2:12" ht="14.25" x14ac:dyDescent="0.2">
      <c r="B2406" s="294">
        <v>2</v>
      </c>
      <c r="C2406" s="294"/>
      <c r="D2406" s="294"/>
      <c r="E2406" s="294"/>
      <c r="F2406" s="294"/>
      <c r="G2406" s="542" t="s">
        <v>59</v>
      </c>
      <c r="H2406" s="347">
        <f t="shared" ref="H2406:L2406" si="294">SUM(H2407,H2414,H2465)</f>
        <v>3756797878</v>
      </c>
      <c r="I2406" s="347">
        <f t="shared" si="294"/>
        <v>3179052563.25</v>
      </c>
      <c r="J2406" s="347"/>
      <c r="K2406" s="347">
        <f t="shared" si="294"/>
        <v>206564678</v>
      </c>
      <c r="L2406" s="347">
        <f t="shared" si="294"/>
        <v>2245000</v>
      </c>
    </row>
    <row r="2407" spans="2:12" ht="14.25" x14ac:dyDescent="0.2">
      <c r="B2407" s="294">
        <v>21</v>
      </c>
      <c r="C2407" s="294"/>
      <c r="D2407" s="294"/>
      <c r="E2407" s="294"/>
      <c r="F2407" s="294"/>
      <c r="G2407" s="295" t="s">
        <v>3</v>
      </c>
      <c r="H2407" s="347">
        <f>SUM(H2408:H2410)</f>
        <v>639797878</v>
      </c>
      <c r="I2407" s="347">
        <f>SUM(I2408:I2410)</f>
        <v>639797878</v>
      </c>
      <c r="J2407" s="347"/>
      <c r="K2407" s="347">
        <f>SUM(K2408:K2410)</f>
        <v>129899678</v>
      </c>
      <c r="L2407" s="347">
        <f t="shared" ref="L2407" si="295">SUM(L2408:L2410)</f>
        <v>0</v>
      </c>
    </row>
    <row r="2408" spans="2:12" ht="14.25" x14ac:dyDescent="0.2">
      <c r="B2408" s="544">
        <v>21010101</v>
      </c>
      <c r="C2408" s="544"/>
      <c r="D2408" s="544"/>
      <c r="E2408" s="544"/>
      <c r="F2408" s="544"/>
      <c r="G2408" s="213" t="s">
        <v>60</v>
      </c>
      <c r="H2408" s="347">
        <f>'SOCIAL SECTOR PERSONNEL COST'!H1992+562901</f>
        <v>350519344</v>
      </c>
      <c r="I2408" s="347">
        <f>H2408</f>
        <v>350519344</v>
      </c>
      <c r="J2408" s="347"/>
      <c r="K2408" s="347">
        <v>117260441</v>
      </c>
      <c r="L2408" s="347"/>
    </row>
    <row r="2409" spans="2:12" ht="14.25" x14ac:dyDescent="0.2">
      <c r="B2409" s="544">
        <v>21010102</v>
      </c>
      <c r="C2409" s="544"/>
      <c r="D2409" s="544"/>
      <c r="E2409" s="544"/>
      <c r="F2409" s="544"/>
      <c r="G2409" s="213" t="s">
        <v>61</v>
      </c>
      <c r="H2409" s="347"/>
      <c r="I2409" s="347"/>
      <c r="J2409" s="347"/>
      <c r="K2409" s="347"/>
      <c r="L2409" s="347"/>
    </row>
    <row r="2410" spans="2:12" ht="25.5" x14ac:dyDescent="0.2">
      <c r="B2410" s="294">
        <v>2102</v>
      </c>
      <c r="C2410" s="294"/>
      <c r="D2410" s="294"/>
      <c r="E2410" s="294"/>
      <c r="F2410" s="294"/>
      <c r="G2410" s="295" t="s">
        <v>564</v>
      </c>
      <c r="H2410" s="347">
        <f>SUM(H2411)</f>
        <v>289278534</v>
      </c>
      <c r="I2410" s="347">
        <f t="shared" ref="I2410:L2410" si="296">SUM(I2411)</f>
        <v>289278534</v>
      </c>
      <c r="J2410" s="347"/>
      <c r="K2410" s="347">
        <f>SUM(K2411)</f>
        <v>12639237</v>
      </c>
      <c r="L2410" s="347">
        <f t="shared" si="296"/>
        <v>0</v>
      </c>
    </row>
    <row r="2411" spans="2:12" ht="14.25" x14ac:dyDescent="0.2">
      <c r="B2411" s="294">
        <v>210201</v>
      </c>
      <c r="C2411" s="294"/>
      <c r="D2411" s="294"/>
      <c r="E2411" s="294"/>
      <c r="F2411" s="294"/>
      <c r="G2411" s="295" t="s">
        <v>64</v>
      </c>
      <c r="H2411" s="347">
        <f>SUM(H2412:H2413)</f>
        <v>289278534</v>
      </c>
      <c r="I2411" s="347">
        <f>SUM(I2412:I2413)</f>
        <v>289278534</v>
      </c>
      <c r="J2411" s="347"/>
      <c r="K2411" s="347">
        <f>SUM(K2412:K2413)</f>
        <v>12639237</v>
      </c>
      <c r="L2411" s="347"/>
    </row>
    <row r="2412" spans="2:12" ht="14.25" x14ac:dyDescent="0.2">
      <c r="B2412" s="544">
        <v>21020101</v>
      </c>
      <c r="C2412" s="544"/>
      <c r="D2412" s="544"/>
      <c r="E2412" s="544"/>
      <c r="F2412" s="544"/>
      <c r="G2412" s="213" t="s">
        <v>65</v>
      </c>
      <c r="H2412" s="347">
        <f>'SOCIAL SECTOR PERSONNEL COST'!J1992</f>
        <v>281149812</v>
      </c>
      <c r="I2412" s="347">
        <f>H2412</f>
        <v>281149812</v>
      </c>
      <c r="J2412" s="347"/>
      <c r="K2412" s="347">
        <v>7914876</v>
      </c>
      <c r="L2412" s="347"/>
    </row>
    <row r="2413" spans="2:12" ht="14.25" x14ac:dyDescent="0.2">
      <c r="B2413" s="544">
        <v>21020102</v>
      </c>
      <c r="C2413" s="544"/>
      <c r="D2413" s="544"/>
      <c r="E2413" s="544"/>
      <c r="F2413" s="544"/>
      <c r="G2413" s="213" t="s">
        <v>454</v>
      </c>
      <c r="H2413" s="347">
        <f>'SOCIAL SECTOR PERSONNEL COST'!I1992</f>
        <v>8128722</v>
      </c>
      <c r="I2413" s="347">
        <f>H2413</f>
        <v>8128722</v>
      </c>
      <c r="J2413" s="347"/>
      <c r="K2413" s="347">
        <v>4724361</v>
      </c>
      <c r="L2413" s="347"/>
    </row>
    <row r="2414" spans="2:12" ht="14.25" x14ac:dyDescent="0.2">
      <c r="B2414" s="294">
        <v>2202</v>
      </c>
      <c r="C2414" s="294"/>
      <c r="D2414" s="294"/>
      <c r="E2414" s="294"/>
      <c r="F2414" s="294"/>
      <c r="G2414" s="295" t="s">
        <v>4</v>
      </c>
      <c r="H2414" s="347">
        <f>SUM(H2415,H2418,H2424,H2431,H2438,H2440,H2443,H2445,H2448,H2450,H2462)</f>
        <v>67000000</v>
      </c>
      <c r="I2414" s="837">
        <f>SUM(I2415,I2418,I2424,I2431,I2438,I2440,I2443,I2445,I2448,I2450,I2462)</f>
        <v>31821159.289999999</v>
      </c>
      <c r="J2414" s="347"/>
      <c r="K2414" s="347">
        <f>SUM(K2415,K2418,K2424,K2431,K2438,K2440,K2445,K2448,K2450)</f>
        <v>6665000</v>
      </c>
      <c r="L2414" s="347">
        <f>SUM(L2415,L2418,L2424,L2431,L2438,L2440,L2445,L2448,L2450)</f>
        <v>2245000</v>
      </c>
    </row>
    <row r="2415" spans="2:12" ht="14.25" x14ac:dyDescent="0.2">
      <c r="B2415" s="294">
        <v>220201</v>
      </c>
      <c r="C2415" s="294"/>
      <c r="D2415" s="294"/>
      <c r="E2415" s="294"/>
      <c r="F2415" s="294"/>
      <c r="G2415" s="295" t="s">
        <v>561</v>
      </c>
      <c r="H2415" s="347">
        <f t="shared" ref="H2415:L2415" si="297">SUM(H2416:H2417)</f>
        <v>4440000</v>
      </c>
      <c r="I2415" s="347">
        <f>SUM(I2416:I2417)</f>
        <v>1201159.29</v>
      </c>
      <c r="J2415" s="347"/>
      <c r="K2415" s="347">
        <f>SUM(K2416:K2417)</f>
        <v>200000</v>
      </c>
      <c r="L2415" s="347">
        <f t="shared" si="297"/>
        <v>200000</v>
      </c>
    </row>
    <row r="2416" spans="2:12" ht="14.25" x14ac:dyDescent="0.2">
      <c r="B2416" s="544">
        <v>22020101</v>
      </c>
      <c r="C2416" s="544"/>
      <c r="D2416" s="544"/>
      <c r="E2416" s="544"/>
      <c r="F2416" s="544"/>
      <c r="G2416" s="213" t="s">
        <v>77</v>
      </c>
      <c r="H2416" s="347"/>
      <c r="I2416" s="347"/>
      <c r="J2416" s="347"/>
      <c r="K2416" s="347"/>
      <c r="L2416" s="347"/>
    </row>
    <row r="2417" spans="2:12" ht="14.25" x14ac:dyDescent="0.2">
      <c r="B2417" s="544">
        <v>22020102</v>
      </c>
      <c r="C2417" s="544">
        <v>70180</v>
      </c>
      <c r="D2417" s="544"/>
      <c r="E2417" s="544" t="s">
        <v>505</v>
      </c>
      <c r="F2417" s="544">
        <v>50610800</v>
      </c>
      <c r="G2417" s="213" t="s">
        <v>78</v>
      </c>
      <c r="H2417" s="548">
        <v>4440000</v>
      </c>
      <c r="I2417" s="548">
        <v>1201159.29</v>
      </c>
      <c r="J2417" s="548"/>
      <c r="K2417" s="347">
        <v>200000</v>
      </c>
      <c r="L2417" s="347">
        <v>200000</v>
      </c>
    </row>
    <row r="2418" spans="2:12" ht="14.25" x14ac:dyDescent="0.2">
      <c r="B2418" s="294">
        <v>220202</v>
      </c>
      <c r="C2418" s="294"/>
      <c r="D2418" s="294"/>
      <c r="E2418" s="294"/>
      <c r="F2418" s="294"/>
      <c r="G2418" s="295" t="s">
        <v>568</v>
      </c>
      <c r="H2418" s="347">
        <f t="shared" ref="H2418:L2418" si="298">SUM(H2419:H2423)</f>
        <v>3300000</v>
      </c>
      <c r="I2418" s="347">
        <f t="shared" si="298"/>
        <v>1225000</v>
      </c>
      <c r="J2418" s="347"/>
      <c r="K2418" s="347">
        <f t="shared" si="298"/>
        <v>280000</v>
      </c>
      <c r="L2418" s="347">
        <f t="shared" si="298"/>
        <v>170000</v>
      </c>
    </row>
    <row r="2419" spans="2:12" ht="14.25" x14ac:dyDescent="0.2">
      <c r="B2419" s="544">
        <v>22020201</v>
      </c>
      <c r="C2419" s="544">
        <v>70130</v>
      </c>
      <c r="D2419" s="544"/>
      <c r="E2419" s="544" t="s">
        <v>505</v>
      </c>
      <c r="F2419" s="544">
        <v>50610800</v>
      </c>
      <c r="G2419" s="213" t="s">
        <v>82</v>
      </c>
      <c r="H2419" s="548">
        <v>3075000</v>
      </c>
      <c r="I2419" s="548">
        <v>1000000</v>
      </c>
      <c r="J2419" s="548"/>
      <c r="K2419" s="347">
        <v>150000</v>
      </c>
      <c r="L2419" s="347">
        <v>110000</v>
      </c>
    </row>
    <row r="2420" spans="2:12" ht="14.25" x14ac:dyDescent="0.2">
      <c r="B2420" s="544">
        <v>22020203</v>
      </c>
      <c r="C2420" s="544">
        <v>70130</v>
      </c>
      <c r="D2420" s="544"/>
      <c r="E2420" s="544" t="s">
        <v>505</v>
      </c>
      <c r="F2420" s="544">
        <v>50610800</v>
      </c>
      <c r="G2420" s="213" t="s">
        <v>84</v>
      </c>
      <c r="H2420" s="548">
        <v>30000</v>
      </c>
      <c r="I2420" s="548">
        <v>30000</v>
      </c>
      <c r="J2420" s="548"/>
      <c r="K2420" s="347">
        <v>35000</v>
      </c>
      <c r="L2420" s="347">
        <v>15000</v>
      </c>
    </row>
    <row r="2421" spans="2:12" ht="25.5" x14ac:dyDescent="0.2">
      <c r="B2421" s="544">
        <v>22020204</v>
      </c>
      <c r="C2421" s="544">
        <v>70133</v>
      </c>
      <c r="D2421" s="544"/>
      <c r="E2421" s="544" t="s">
        <v>505</v>
      </c>
      <c r="F2421" s="544">
        <v>50610800</v>
      </c>
      <c r="G2421" s="213" t="s">
        <v>1030</v>
      </c>
      <c r="H2421" s="548">
        <v>75000</v>
      </c>
      <c r="I2421" s="548">
        <v>75000</v>
      </c>
      <c r="J2421" s="548"/>
      <c r="K2421" s="347">
        <v>35000</v>
      </c>
      <c r="L2421" s="347">
        <v>15000</v>
      </c>
    </row>
    <row r="2422" spans="2:12" ht="14.25" x14ac:dyDescent="0.2">
      <c r="B2422" s="544">
        <v>22020205</v>
      </c>
      <c r="C2422" s="544">
        <v>70130</v>
      </c>
      <c r="D2422" s="544"/>
      <c r="E2422" s="544" t="s">
        <v>505</v>
      </c>
      <c r="F2422" s="544">
        <v>50610800</v>
      </c>
      <c r="G2422" s="213" t="s">
        <v>86</v>
      </c>
      <c r="H2422" s="548">
        <v>20000</v>
      </c>
      <c r="I2422" s="548">
        <v>20000</v>
      </c>
      <c r="J2422" s="548"/>
      <c r="K2422" s="347">
        <v>30000</v>
      </c>
      <c r="L2422" s="347">
        <v>15000</v>
      </c>
    </row>
    <row r="2423" spans="2:12" ht="14.25" x14ac:dyDescent="0.2">
      <c r="B2423" s="544">
        <v>22020206</v>
      </c>
      <c r="C2423" s="544">
        <v>70510</v>
      </c>
      <c r="D2423" s="544"/>
      <c r="E2423" s="544" t="s">
        <v>505</v>
      </c>
      <c r="F2423" s="544">
        <v>50610800</v>
      </c>
      <c r="G2423" s="213" t="s">
        <v>87</v>
      </c>
      <c r="H2423" s="548">
        <v>100000</v>
      </c>
      <c r="I2423" s="548">
        <v>100000</v>
      </c>
      <c r="J2423" s="548"/>
      <c r="K2423" s="347">
        <v>30000</v>
      </c>
      <c r="L2423" s="347">
        <v>15000</v>
      </c>
    </row>
    <row r="2424" spans="2:12" ht="14.25" x14ac:dyDescent="0.2">
      <c r="B2424" s="294">
        <v>220203</v>
      </c>
      <c r="C2424" s="294"/>
      <c r="D2424" s="294"/>
      <c r="E2424" s="294"/>
      <c r="F2424" s="294"/>
      <c r="G2424" s="295" t="s">
        <v>563</v>
      </c>
      <c r="H2424" s="347">
        <f t="shared" ref="H2424:L2424" si="299">SUM(H2425:H2430)</f>
        <v>2399000</v>
      </c>
      <c r="I2424" s="347">
        <f>SUM(I2425:I2430)</f>
        <v>1399000</v>
      </c>
      <c r="J2424" s="347"/>
      <c r="K2424" s="347">
        <f>SUM(K2425:K2430)</f>
        <v>1690000</v>
      </c>
      <c r="L2424" s="347">
        <f t="shared" si="299"/>
        <v>1175000</v>
      </c>
    </row>
    <row r="2425" spans="2:12" ht="25.5" x14ac:dyDescent="0.2">
      <c r="B2425" s="544">
        <v>22020301</v>
      </c>
      <c r="C2425" s="544">
        <v>70131</v>
      </c>
      <c r="D2425" s="544"/>
      <c r="E2425" s="544" t="s">
        <v>505</v>
      </c>
      <c r="F2425" s="544">
        <v>50610801</v>
      </c>
      <c r="G2425" s="213" t="s">
        <v>90</v>
      </c>
      <c r="H2425" s="548">
        <v>2000000</v>
      </c>
      <c r="I2425" s="548">
        <v>1000000</v>
      </c>
      <c r="J2425" s="548"/>
      <c r="K2425" s="347">
        <v>1500000</v>
      </c>
      <c r="L2425" s="347">
        <v>1085000</v>
      </c>
    </row>
    <row r="2426" spans="2:12" ht="14.25" x14ac:dyDescent="0.2">
      <c r="B2426" s="544">
        <v>22020302</v>
      </c>
      <c r="C2426" s="544">
        <v>70131</v>
      </c>
      <c r="D2426" s="544"/>
      <c r="E2426" s="544" t="s">
        <v>505</v>
      </c>
      <c r="F2426" s="544">
        <v>50610800</v>
      </c>
      <c r="G2426" s="213" t="s">
        <v>91</v>
      </c>
      <c r="H2426" s="548">
        <v>9000</v>
      </c>
      <c r="I2426" s="548">
        <v>9000</v>
      </c>
      <c r="J2426" s="548"/>
      <c r="K2426" s="347">
        <v>30000</v>
      </c>
      <c r="L2426" s="347"/>
    </row>
    <row r="2427" spans="2:12" ht="14.25" x14ac:dyDescent="0.2">
      <c r="B2427" s="544">
        <v>22020303</v>
      </c>
      <c r="C2427" s="544"/>
      <c r="D2427" s="544"/>
      <c r="E2427" s="544"/>
      <c r="F2427" s="544"/>
      <c r="G2427" s="213" t="s">
        <v>92</v>
      </c>
      <c r="H2427" s="548">
        <v>30000</v>
      </c>
      <c r="I2427" s="548">
        <v>30000</v>
      </c>
      <c r="J2427" s="548"/>
      <c r="K2427" s="347">
        <v>30000</v>
      </c>
      <c r="L2427" s="347">
        <v>10000</v>
      </c>
    </row>
    <row r="2428" spans="2:12" ht="14.25" x14ac:dyDescent="0.2">
      <c r="B2428" s="544">
        <v>22020304</v>
      </c>
      <c r="C2428" s="544"/>
      <c r="D2428" s="544"/>
      <c r="E2428" s="544"/>
      <c r="F2428" s="544"/>
      <c r="G2428" s="213" t="s">
        <v>93</v>
      </c>
      <c r="H2428" s="548">
        <v>30000</v>
      </c>
      <c r="I2428" s="548">
        <v>30000</v>
      </c>
      <c r="J2428" s="548"/>
      <c r="K2428" s="347">
        <v>30000</v>
      </c>
      <c r="L2428" s="347">
        <v>10000</v>
      </c>
    </row>
    <row r="2429" spans="2:12" ht="14.25" x14ac:dyDescent="0.2">
      <c r="B2429" s="544">
        <v>22020305</v>
      </c>
      <c r="C2429" s="544"/>
      <c r="D2429" s="544"/>
      <c r="E2429" s="544"/>
      <c r="F2429" s="544"/>
      <c r="G2429" s="213" t="s">
        <v>864</v>
      </c>
      <c r="H2429" s="548">
        <v>30000</v>
      </c>
      <c r="I2429" s="548">
        <v>30000</v>
      </c>
      <c r="J2429" s="548"/>
      <c r="K2429" s="347">
        <v>30000</v>
      </c>
      <c r="L2429" s="347">
        <v>10000</v>
      </c>
    </row>
    <row r="2430" spans="2:12" ht="14.25" x14ac:dyDescent="0.2">
      <c r="B2430" s="544">
        <v>22020306</v>
      </c>
      <c r="C2430" s="544">
        <v>70130</v>
      </c>
      <c r="D2430" s="544"/>
      <c r="E2430" s="544" t="s">
        <v>505</v>
      </c>
      <c r="F2430" s="544">
        <v>50610800</v>
      </c>
      <c r="G2430" s="213" t="s">
        <v>1031</v>
      </c>
      <c r="H2430" s="548">
        <v>300000</v>
      </c>
      <c r="I2430" s="548">
        <v>300000</v>
      </c>
      <c r="J2430" s="548"/>
      <c r="K2430" s="347">
        <v>70000</v>
      </c>
      <c r="L2430" s="347">
        <v>60000</v>
      </c>
    </row>
    <row r="2431" spans="2:12" ht="14.25" x14ac:dyDescent="0.2">
      <c r="B2431" s="294">
        <v>220204</v>
      </c>
      <c r="C2431" s="294"/>
      <c r="D2431" s="294"/>
      <c r="E2431" s="294"/>
      <c r="F2431" s="294"/>
      <c r="G2431" s="295" t="s">
        <v>549</v>
      </c>
      <c r="H2431" s="347">
        <f>SUM(H2432:H2437)</f>
        <v>12185000</v>
      </c>
      <c r="I2431" s="347">
        <f>SUM(I2432:I2437)</f>
        <v>6500000</v>
      </c>
      <c r="J2431" s="347"/>
      <c r="K2431" s="347">
        <f>SUM(K2432:K2437)</f>
        <v>450000</v>
      </c>
      <c r="L2431" s="347">
        <f>SUM(L2432:L2437)</f>
        <v>430000</v>
      </c>
    </row>
    <row r="2432" spans="2:12" ht="25.5" x14ac:dyDescent="0.2">
      <c r="B2432" s="544">
        <v>22020401</v>
      </c>
      <c r="C2432" s="544">
        <v>70130</v>
      </c>
      <c r="D2432" s="544"/>
      <c r="E2432" s="544" t="s">
        <v>505</v>
      </c>
      <c r="F2432" s="544">
        <v>50610800</v>
      </c>
      <c r="G2432" s="213" t="s">
        <v>102</v>
      </c>
      <c r="H2432" s="548">
        <v>2075000</v>
      </c>
      <c r="I2432" s="548">
        <v>1500000</v>
      </c>
      <c r="J2432" s="548"/>
      <c r="K2432" s="347">
        <v>150000</v>
      </c>
      <c r="L2432" s="347">
        <v>150000</v>
      </c>
    </row>
    <row r="2433" spans="2:12" ht="14.25" x14ac:dyDescent="0.2">
      <c r="B2433" s="544">
        <v>22020402</v>
      </c>
      <c r="C2433" s="544">
        <v>70130</v>
      </c>
      <c r="D2433" s="544"/>
      <c r="E2433" s="544" t="s">
        <v>505</v>
      </c>
      <c r="F2433" s="544">
        <v>50610800</v>
      </c>
      <c r="G2433" s="213" t="s">
        <v>103</v>
      </c>
      <c r="H2433" s="548">
        <v>1050000</v>
      </c>
      <c r="I2433" s="548">
        <v>1000000</v>
      </c>
      <c r="J2433" s="548"/>
      <c r="K2433" s="347">
        <v>100000</v>
      </c>
      <c r="L2433" s="347">
        <v>100000</v>
      </c>
    </row>
    <row r="2434" spans="2:12" ht="14.25" x14ac:dyDescent="0.2">
      <c r="B2434" s="544">
        <v>22020404</v>
      </c>
      <c r="C2434" s="544">
        <v>70452</v>
      </c>
      <c r="D2434" s="544"/>
      <c r="E2434" s="544" t="s">
        <v>505</v>
      </c>
      <c r="F2434" s="544">
        <v>50610800</v>
      </c>
      <c r="G2434" s="213" t="s">
        <v>896</v>
      </c>
      <c r="H2434" s="548">
        <v>500000</v>
      </c>
      <c r="I2434" s="548">
        <v>500000</v>
      </c>
      <c r="J2434" s="548"/>
      <c r="K2434" s="347"/>
      <c r="L2434" s="347"/>
    </row>
    <row r="2435" spans="2:12" ht="14.25" x14ac:dyDescent="0.2">
      <c r="B2435" s="544">
        <v>22020405</v>
      </c>
      <c r="C2435" s="544">
        <v>70452</v>
      </c>
      <c r="D2435" s="544"/>
      <c r="E2435" s="544" t="s">
        <v>505</v>
      </c>
      <c r="F2435" s="544">
        <v>50610800</v>
      </c>
      <c r="G2435" s="213" t="s">
        <v>888</v>
      </c>
      <c r="H2435" s="548">
        <v>4060000</v>
      </c>
      <c r="I2435" s="548">
        <v>2000000</v>
      </c>
      <c r="J2435" s="548"/>
      <c r="K2435" s="347"/>
      <c r="L2435" s="347"/>
    </row>
    <row r="2436" spans="2:12" ht="14.25" x14ac:dyDescent="0.2">
      <c r="B2436" s="544">
        <v>22020406</v>
      </c>
      <c r="C2436" s="544">
        <v>70452</v>
      </c>
      <c r="D2436" s="544"/>
      <c r="E2436" s="544" t="s">
        <v>505</v>
      </c>
      <c r="F2436" s="544">
        <v>50610800</v>
      </c>
      <c r="G2436" s="213" t="s">
        <v>107</v>
      </c>
      <c r="H2436" s="548">
        <v>500000</v>
      </c>
      <c r="I2436" s="548">
        <v>500000</v>
      </c>
      <c r="J2436" s="548"/>
      <c r="K2436" s="347">
        <v>100000</v>
      </c>
      <c r="L2436" s="347">
        <v>90000</v>
      </c>
    </row>
    <row r="2437" spans="2:12" ht="14.25" x14ac:dyDescent="0.2">
      <c r="B2437" s="544">
        <v>22020413</v>
      </c>
      <c r="C2437" s="544">
        <v>70452</v>
      </c>
      <c r="D2437" s="544"/>
      <c r="E2437" s="544" t="s">
        <v>505</v>
      </c>
      <c r="F2437" s="544">
        <v>50610800</v>
      </c>
      <c r="G2437" s="213" t="s">
        <v>1032</v>
      </c>
      <c r="H2437" s="548">
        <v>4000000</v>
      </c>
      <c r="I2437" s="548">
        <v>1000000</v>
      </c>
      <c r="J2437" s="548"/>
      <c r="K2437" s="347">
        <v>100000</v>
      </c>
      <c r="L2437" s="347">
        <v>90000</v>
      </c>
    </row>
    <row r="2438" spans="2:12" ht="14.25" x14ac:dyDescent="0.2">
      <c r="B2438" s="294">
        <v>220205</v>
      </c>
      <c r="C2438" s="294"/>
      <c r="D2438" s="294"/>
      <c r="E2438" s="294"/>
      <c r="F2438" s="294"/>
      <c r="G2438" s="295" t="s">
        <v>562</v>
      </c>
      <c r="H2438" s="347">
        <f t="shared" ref="H2438:L2438" si="300">SUM(H2439:H2439)</f>
        <v>8000000</v>
      </c>
      <c r="I2438" s="347">
        <f t="shared" si="300"/>
        <v>1000000</v>
      </c>
      <c r="J2438" s="347"/>
      <c r="K2438" s="347">
        <f>SUM(K2439:K2439)</f>
        <v>2750000</v>
      </c>
      <c r="L2438" s="347">
        <f t="shared" si="300"/>
        <v>0</v>
      </c>
    </row>
    <row r="2439" spans="2:12" ht="14.25" x14ac:dyDescent="0.2">
      <c r="B2439" s="544">
        <v>22020501</v>
      </c>
      <c r="C2439" s="544">
        <v>70451</v>
      </c>
      <c r="D2439" s="544"/>
      <c r="E2439" s="544" t="s">
        <v>505</v>
      </c>
      <c r="F2439" s="544">
        <v>50610800</v>
      </c>
      <c r="G2439" s="213" t="s">
        <v>114</v>
      </c>
      <c r="H2439" s="548">
        <v>8000000</v>
      </c>
      <c r="I2439" s="548">
        <v>1000000</v>
      </c>
      <c r="J2439" s="548"/>
      <c r="K2439" s="347">
        <v>2750000</v>
      </c>
      <c r="L2439" s="347"/>
    </row>
    <row r="2440" spans="2:12" ht="14.25" x14ac:dyDescent="0.2">
      <c r="B2440" s="294">
        <v>220206</v>
      </c>
      <c r="C2440" s="294"/>
      <c r="D2440" s="294"/>
      <c r="E2440" s="294"/>
      <c r="F2440" s="294"/>
      <c r="G2440" s="295" t="s">
        <v>547</v>
      </c>
      <c r="H2440" s="347">
        <f>SUM(H2441:H2442)</f>
        <v>1026000</v>
      </c>
      <c r="I2440" s="347">
        <f>SUM(I2441:I2442)</f>
        <v>1026000</v>
      </c>
      <c r="J2440" s="347"/>
      <c r="K2440" s="347">
        <f>SUM(K2442:K2442)</f>
        <v>100000</v>
      </c>
      <c r="L2440" s="347">
        <f>SUM(L2442:L2442)</f>
        <v>85000</v>
      </c>
    </row>
    <row r="2441" spans="2:12" ht="14.25" x14ac:dyDescent="0.2">
      <c r="B2441" s="544">
        <v>22020601</v>
      </c>
      <c r="C2441" s="544"/>
      <c r="D2441" s="544"/>
      <c r="E2441" s="544" t="s">
        <v>505</v>
      </c>
      <c r="F2441" s="544">
        <v>50610800</v>
      </c>
      <c r="G2441" s="213" t="s">
        <v>117</v>
      </c>
      <c r="H2441" s="347">
        <v>150000</v>
      </c>
      <c r="I2441" s="347">
        <v>150000</v>
      </c>
      <c r="J2441" s="347"/>
      <c r="K2441" s="347">
        <v>100000</v>
      </c>
      <c r="L2441" s="347">
        <v>85000</v>
      </c>
    </row>
    <row r="2442" spans="2:12" ht="14.25" x14ac:dyDescent="0.2">
      <c r="B2442" s="544">
        <v>22020605</v>
      </c>
      <c r="C2442" s="544"/>
      <c r="D2442" s="544"/>
      <c r="E2442" s="544" t="s">
        <v>505</v>
      </c>
      <c r="F2442" s="544">
        <v>50610800</v>
      </c>
      <c r="G2442" s="213" t="s">
        <v>121</v>
      </c>
      <c r="H2442" s="347">
        <v>876000</v>
      </c>
      <c r="I2442" s="347">
        <v>876000</v>
      </c>
      <c r="J2442" s="347"/>
      <c r="K2442" s="347">
        <v>100000</v>
      </c>
      <c r="L2442" s="347">
        <v>85000</v>
      </c>
    </row>
    <row r="2443" spans="2:12" ht="25.5" x14ac:dyDescent="0.2">
      <c r="B2443" s="294">
        <v>220207</v>
      </c>
      <c r="C2443" s="294"/>
      <c r="D2443" s="294"/>
      <c r="E2443" s="294"/>
      <c r="F2443" s="294"/>
      <c r="G2443" s="295" t="s">
        <v>1033</v>
      </c>
      <c r="H2443" s="347">
        <f t="shared" ref="H2443:L2443" si="301">SUM(H2444:H2444)</f>
        <v>2000000</v>
      </c>
      <c r="I2443" s="347">
        <f t="shared" si="301"/>
        <v>1000000</v>
      </c>
      <c r="J2443" s="347"/>
      <c r="K2443" s="347">
        <f>SUM(K2444:K2444)</f>
        <v>1020000</v>
      </c>
      <c r="L2443" s="347">
        <f t="shared" si="301"/>
        <v>0</v>
      </c>
    </row>
    <row r="2444" spans="2:12" ht="26.25" customHeight="1" x14ac:dyDescent="0.2">
      <c r="B2444" s="544">
        <v>22020803</v>
      </c>
      <c r="C2444" s="544"/>
      <c r="D2444" s="544"/>
      <c r="E2444" s="544" t="s">
        <v>505</v>
      </c>
      <c r="F2444" s="544">
        <v>50610800</v>
      </c>
      <c r="G2444" s="213" t="s">
        <v>125</v>
      </c>
      <c r="H2444" s="548">
        <v>2000000</v>
      </c>
      <c r="I2444" s="548">
        <v>1000000</v>
      </c>
      <c r="J2444" s="548"/>
      <c r="K2444" s="347">
        <v>1020000</v>
      </c>
      <c r="L2444" s="347"/>
    </row>
    <row r="2445" spans="2:12" ht="14.25" x14ac:dyDescent="0.2">
      <c r="B2445" s="294">
        <v>220208</v>
      </c>
      <c r="C2445" s="294"/>
      <c r="D2445" s="294"/>
      <c r="E2445" s="294"/>
      <c r="F2445" s="294"/>
      <c r="G2445" s="295" t="s">
        <v>548</v>
      </c>
      <c r="H2445" s="347">
        <f>SUM(H2446:H2447)</f>
        <v>6675000</v>
      </c>
      <c r="I2445" s="347">
        <f>SUM(I2446:I2447)</f>
        <v>2500000</v>
      </c>
      <c r="J2445" s="347"/>
      <c r="K2445" s="347">
        <f>SUM(K2447:K2447)</f>
        <v>1020000</v>
      </c>
      <c r="L2445" s="347">
        <f>SUM(L2447:L2447)</f>
        <v>0</v>
      </c>
    </row>
    <row r="2446" spans="2:12" ht="26.25" customHeight="1" x14ac:dyDescent="0.2">
      <c r="B2446" s="544">
        <v>22020801</v>
      </c>
      <c r="C2446" s="544"/>
      <c r="D2446" s="544"/>
      <c r="E2446" s="544" t="s">
        <v>505</v>
      </c>
      <c r="F2446" s="544">
        <v>50610800</v>
      </c>
      <c r="G2446" s="213" t="s">
        <v>856</v>
      </c>
      <c r="H2446" s="548">
        <v>2075000</v>
      </c>
      <c r="I2446" s="548">
        <v>1500000</v>
      </c>
      <c r="J2446" s="548"/>
      <c r="K2446" s="347">
        <v>1020000</v>
      </c>
      <c r="L2446" s="347"/>
    </row>
    <row r="2447" spans="2:12" ht="26.25" customHeight="1" x14ac:dyDescent="0.2">
      <c r="B2447" s="544">
        <v>22020803</v>
      </c>
      <c r="C2447" s="544"/>
      <c r="D2447" s="544"/>
      <c r="E2447" s="544" t="s">
        <v>505</v>
      </c>
      <c r="F2447" s="544">
        <v>50610800</v>
      </c>
      <c r="G2447" s="213" t="s">
        <v>132</v>
      </c>
      <c r="H2447" s="548">
        <v>4600000</v>
      </c>
      <c r="I2447" s="548">
        <v>1000000</v>
      </c>
      <c r="J2447" s="548"/>
      <c r="K2447" s="347">
        <v>1020000</v>
      </c>
      <c r="L2447" s="347"/>
    </row>
    <row r="2448" spans="2:12" ht="14.25" x14ac:dyDescent="0.2">
      <c r="B2448" s="294">
        <v>220209</v>
      </c>
      <c r="C2448" s="294"/>
      <c r="D2448" s="294"/>
      <c r="E2448" s="294"/>
      <c r="F2448" s="294"/>
      <c r="G2448" s="295" t="s">
        <v>550</v>
      </c>
      <c r="H2448" s="347">
        <f t="shared" ref="H2448:L2448" si="302">SUM(H2449:H2449)</f>
        <v>0</v>
      </c>
      <c r="I2448" s="347">
        <f t="shared" si="302"/>
        <v>0</v>
      </c>
      <c r="J2448" s="347"/>
      <c r="K2448" s="347">
        <f>SUM(K2449:K2449)</f>
        <v>0</v>
      </c>
      <c r="L2448" s="347">
        <f t="shared" si="302"/>
        <v>50000</v>
      </c>
    </row>
    <row r="2449" spans="2:12" ht="14.25" x14ac:dyDescent="0.2">
      <c r="B2449" s="544">
        <v>22020901</v>
      </c>
      <c r="C2449" s="544">
        <v>70360</v>
      </c>
      <c r="D2449" s="544"/>
      <c r="E2449" s="544" t="s">
        <v>505</v>
      </c>
      <c r="F2449" s="544">
        <v>50610800</v>
      </c>
      <c r="G2449" s="213" t="s">
        <v>135</v>
      </c>
      <c r="H2449" s="347"/>
      <c r="I2449" s="347"/>
      <c r="J2449" s="347"/>
      <c r="K2449" s="347"/>
      <c r="L2449" s="347">
        <v>50000</v>
      </c>
    </row>
    <row r="2450" spans="2:12" ht="14.25" x14ac:dyDescent="0.2">
      <c r="B2450" s="294">
        <v>220210</v>
      </c>
      <c r="C2450" s="294"/>
      <c r="D2450" s="294"/>
      <c r="E2450" s="294"/>
      <c r="F2450" s="294"/>
      <c r="G2450" s="295" t="s">
        <v>137</v>
      </c>
      <c r="H2450" s="347">
        <f>SUM(H2451:H2460)</f>
        <v>15975000</v>
      </c>
      <c r="I2450" s="347">
        <f>SUM(I2451:I2460)</f>
        <v>14970000</v>
      </c>
      <c r="J2450" s="347"/>
      <c r="K2450" s="347">
        <f>SUM(K2451:K2452)</f>
        <v>175000</v>
      </c>
      <c r="L2450" s="347">
        <f>SUM(L2451:L2452)</f>
        <v>135000</v>
      </c>
    </row>
    <row r="2451" spans="2:12" ht="14.25" x14ac:dyDescent="0.2">
      <c r="B2451" s="544">
        <v>22021001</v>
      </c>
      <c r="C2451" s="544">
        <v>70130</v>
      </c>
      <c r="D2451" s="544"/>
      <c r="E2451" s="544" t="s">
        <v>505</v>
      </c>
      <c r="F2451" s="544">
        <v>50610800</v>
      </c>
      <c r="G2451" s="213" t="s">
        <v>138</v>
      </c>
      <c r="H2451" s="548">
        <v>800000</v>
      </c>
      <c r="I2451" s="548">
        <v>800000</v>
      </c>
      <c r="J2451" s="548"/>
      <c r="K2451" s="347">
        <v>75000</v>
      </c>
      <c r="L2451" s="347">
        <v>75000</v>
      </c>
    </row>
    <row r="2452" spans="2:12" ht="14.25" x14ac:dyDescent="0.2">
      <c r="B2452" s="544">
        <v>22021002</v>
      </c>
      <c r="C2452" s="544">
        <v>71040</v>
      </c>
      <c r="D2452" s="544"/>
      <c r="E2452" s="544" t="s">
        <v>505</v>
      </c>
      <c r="F2452" s="544">
        <v>50610800</v>
      </c>
      <c r="G2452" s="213" t="s">
        <v>528</v>
      </c>
      <c r="H2452" s="548">
        <v>720000</v>
      </c>
      <c r="I2452" s="548">
        <v>720000</v>
      </c>
      <c r="J2452" s="548"/>
      <c r="K2452" s="347">
        <v>100000</v>
      </c>
      <c r="L2452" s="347">
        <v>60000</v>
      </c>
    </row>
    <row r="2453" spans="2:12" ht="14.25" x14ac:dyDescent="0.2">
      <c r="B2453" s="544">
        <v>22021003</v>
      </c>
      <c r="C2453" s="544">
        <v>70130</v>
      </c>
      <c r="D2453" s="544"/>
      <c r="E2453" s="544" t="s">
        <v>505</v>
      </c>
      <c r="F2453" s="544">
        <v>50610800</v>
      </c>
      <c r="G2453" s="213" t="s">
        <v>1034</v>
      </c>
      <c r="H2453" s="548">
        <v>2550000</v>
      </c>
      <c r="I2453" s="548">
        <v>2550000</v>
      </c>
      <c r="J2453" s="548"/>
      <c r="K2453" s="347">
        <v>75000</v>
      </c>
      <c r="L2453" s="347">
        <v>75000</v>
      </c>
    </row>
    <row r="2454" spans="2:12" ht="14.25" x14ac:dyDescent="0.2">
      <c r="B2454" s="544">
        <v>22021007</v>
      </c>
      <c r="C2454" s="544">
        <v>71040</v>
      </c>
      <c r="D2454" s="544"/>
      <c r="E2454" s="544" t="s">
        <v>505</v>
      </c>
      <c r="F2454" s="544">
        <v>50610800</v>
      </c>
      <c r="G2454" s="213" t="s">
        <v>143</v>
      </c>
      <c r="H2454" s="548">
        <v>2300000</v>
      </c>
      <c r="I2454" s="548">
        <v>2300000</v>
      </c>
      <c r="J2454" s="548"/>
      <c r="K2454" s="347">
        <v>100000</v>
      </c>
      <c r="L2454" s="347">
        <v>60000</v>
      </c>
    </row>
    <row r="2455" spans="2:12" ht="25.5" x14ac:dyDescent="0.2">
      <c r="B2455" s="544">
        <v>22021014</v>
      </c>
      <c r="C2455" s="544">
        <v>70130</v>
      </c>
      <c r="D2455" s="544"/>
      <c r="E2455" s="544" t="s">
        <v>505</v>
      </c>
      <c r="F2455" s="544">
        <v>50610800</v>
      </c>
      <c r="G2455" s="213" t="s">
        <v>570</v>
      </c>
      <c r="H2455" s="548">
        <v>750000</v>
      </c>
      <c r="I2455" s="548">
        <v>750000</v>
      </c>
      <c r="J2455" s="548"/>
      <c r="K2455" s="347">
        <v>75000</v>
      </c>
      <c r="L2455" s="347">
        <v>75000</v>
      </c>
    </row>
    <row r="2456" spans="2:12" ht="14.25" x14ac:dyDescent="0.2">
      <c r="B2456" s="544">
        <v>22021022</v>
      </c>
      <c r="C2456" s="544">
        <v>71040</v>
      </c>
      <c r="D2456" s="544"/>
      <c r="E2456" s="544" t="s">
        <v>505</v>
      </c>
      <c r="F2456" s="544">
        <v>50610800</v>
      </c>
      <c r="G2456" s="213" t="s">
        <v>1035</v>
      </c>
      <c r="H2456" s="548">
        <v>1000000</v>
      </c>
      <c r="I2456" s="548">
        <v>1000000</v>
      </c>
      <c r="J2456" s="548"/>
      <c r="K2456" s="347">
        <v>100000</v>
      </c>
      <c r="L2456" s="347">
        <v>60000</v>
      </c>
    </row>
    <row r="2457" spans="2:12" ht="14.25" x14ac:dyDescent="0.2">
      <c r="B2457" s="544">
        <v>22021024</v>
      </c>
      <c r="C2457" s="544">
        <v>70130</v>
      </c>
      <c r="D2457" s="544"/>
      <c r="E2457" s="544" t="s">
        <v>505</v>
      </c>
      <c r="F2457" s="544">
        <v>50610800</v>
      </c>
      <c r="G2457" s="213" t="s">
        <v>580</v>
      </c>
      <c r="H2457" s="548">
        <v>3855000</v>
      </c>
      <c r="I2457" s="548">
        <v>3000000</v>
      </c>
      <c r="J2457" s="548"/>
      <c r="K2457" s="347">
        <v>75000</v>
      </c>
      <c r="L2457" s="347">
        <v>75000</v>
      </c>
    </row>
    <row r="2458" spans="2:12" ht="14.25" x14ac:dyDescent="0.2">
      <c r="B2458" s="544">
        <v>22021026</v>
      </c>
      <c r="C2458" s="544">
        <v>71040</v>
      </c>
      <c r="D2458" s="544"/>
      <c r="E2458" s="544" t="s">
        <v>505</v>
      </c>
      <c r="F2458" s="544">
        <v>50610800</v>
      </c>
      <c r="G2458" s="213" t="s">
        <v>873</v>
      </c>
      <c r="H2458" s="548">
        <v>3150000</v>
      </c>
      <c r="I2458" s="548">
        <v>3000000</v>
      </c>
      <c r="J2458" s="548"/>
      <c r="K2458" s="347">
        <v>100000</v>
      </c>
      <c r="L2458" s="347">
        <v>60000</v>
      </c>
    </row>
    <row r="2459" spans="2:12" ht="14.25" x14ac:dyDescent="0.2">
      <c r="B2459" s="544">
        <v>22021031</v>
      </c>
      <c r="C2459" s="544">
        <v>70130</v>
      </c>
      <c r="D2459" s="544"/>
      <c r="E2459" s="544" t="s">
        <v>505</v>
      </c>
      <c r="F2459" s="544">
        <v>50610800</v>
      </c>
      <c r="G2459" s="213" t="s">
        <v>586</v>
      </c>
      <c r="H2459" s="548">
        <v>750000</v>
      </c>
      <c r="I2459" s="548">
        <v>750000</v>
      </c>
      <c r="J2459" s="548"/>
      <c r="K2459" s="347">
        <v>75000</v>
      </c>
      <c r="L2459" s="347">
        <v>75000</v>
      </c>
    </row>
    <row r="2460" spans="2:12" ht="14.25" x14ac:dyDescent="0.2">
      <c r="B2460" s="544">
        <v>22021038</v>
      </c>
      <c r="C2460" s="544">
        <v>71040</v>
      </c>
      <c r="D2460" s="544"/>
      <c r="E2460" s="544" t="s">
        <v>505</v>
      </c>
      <c r="F2460" s="544">
        <v>50610800</v>
      </c>
      <c r="G2460" s="213" t="s">
        <v>587</v>
      </c>
      <c r="H2460" s="548">
        <v>100000</v>
      </c>
      <c r="I2460" s="548">
        <v>100000</v>
      </c>
      <c r="J2460" s="548"/>
      <c r="K2460" s="347">
        <v>100000</v>
      </c>
      <c r="L2460" s="347">
        <v>60000</v>
      </c>
    </row>
    <row r="2461" spans="2:12" ht="14.25" x14ac:dyDescent="0.2">
      <c r="B2461" s="294">
        <v>2204</v>
      </c>
      <c r="C2461" s="294"/>
      <c r="D2461" s="294"/>
      <c r="E2461" s="294"/>
      <c r="F2461" s="294"/>
      <c r="G2461" s="213" t="s">
        <v>1036</v>
      </c>
      <c r="H2461" s="347">
        <f>H2462</f>
        <v>11000000</v>
      </c>
      <c r="I2461" s="347">
        <f>I2462</f>
        <v>1000000</v>
      </c>
      <c r="J2461" s="347"/>
      <c r="K2461" s="347">
        <f>SUM(K2462:K2463)</f>
        <v>175000</v>
      </c>
      <c r="L2461" s="347">
        <f>SUM(L2462:L2463)</f>
        <v>135000</v>
      </c>
    </row>
    <row r="2462" spans="2:12" ht="14.25" x14ac:dyDescent="0.2">
      <c r="B2462" s="544">
        <v>220401</v>
      </c>
      <c r="C2462" s="544">
        <v>70130</v>
      </c>
      <c r="D2462" s="544"/>
      <c r="E2462" s="544" t="s">
        <v>505</v>
      </c>
      <c r="F2462" s="544">
        <v>50610800</v>
      </c>
      <c r="G2462" s="213" t="s">
        <v>1037</v>
      </c>
      <c r="H2462" s="347">
        <f>SUM(H2463:H2463)</f>
        <v>11000000</v>
      </c>
      <c r="I2462" s="347">
        <f>SUM(I2463:I2463)</f>
        <v>1000000</v>
      </c>
      <c r="J2462" s="347"/>
      <c r="K2462" s="347">
        <v>75000</v>
      </c>
      <c r="L2462" s="347">
        <v>75000</v>
      </c>
    </row>
    <row r="2463" spans="2:12" ht="14.25" x14ac:dyDescent="0.2">
      <c r="B2463" s="544">
        <v>22021002</v>
      </c>
      <c r="C2463" s="544">
        <v>71040</v>
      </c>
      <c r="D2463" s="544"/>
      <c r="E2463" s="544" t="s">
        <v>505</v>
      </c>
      <c r="F2463" s="544">
        <v>50610800</v>
      </c>
      <c r="G2463" s="213" t="s">
        <v>1038</v>
      </c>
      <c r="H2463" s="548">
        <v>11000000</v>
      </c>
      <c r="I2463" s="548">
        <v>1000000</v>
      </c>
      <c r="J2463" s="548"/>
      <c r="K2463" s="347">
        <v>100000</v>
      </c>
      <c r="L2463" s="347">
        <v>60000</v>
      </c>
    </row>
    <row r="2464" spans="2:12" ht="14.25" x14ac:dyDescent="0.2">
      <c r="B2464" s="544">
        <v>22080301</v>
      </c>
      <c r="C2464" s="544"/>
      <c r="D2464" s="544"/>
      <c r="E2464" s="544"/>
      <c r="F2464" s="544"/>
      <c r="G2464" s="804"/>
      <c r="H2464" s="838"/>
      <c r="I2464" s="838"/>
      <c r="J2464" s="838"/>
      <c r="K2464" s="347"/>
      <c r="L2464" s="347"/>
    </row>
    <row r="2465" spans="2:12" ht="14.25" x14ac:dyDescent="0.2">
      <c r="B2465" s="294">
        <v>23</v>
      </c>
      <c r="C2465" s="294"/>
      <c r="D2465" s="294"/>
      <c r="E2465" s="294"/>
      <c r="F2465" s="294"/>
      <c r="G2465" s="295" t="s">
        <v>154</v>
      </c>
      <c r="H2465" s="347">
        <f>SUM(H2466,H2479,H2486,H2492)</f>
        <v>3050000000</v>
      </c>
      <c r="I2465" s="837">
        <f>SUM(I2466,I2479,I2486,I2492)</f>
        <v>2507433525.96</v>
      </c>
      <c r="J2465" s="347"/>
      <c r="K2465" s="347">
        <f>SUM(K2466,K2479,K2486)</f>
        <v>70000000</v>
      </c>
      <c r="L2465" s="347">
        <f>SUM(L2466,L2479,L2486)</f>
        <v>0</v>
      </c>
    </row>
    <row r="2466" spans="2:12" ht="21.75" customHeight="1" x14ac:dyDescent="0.2">
      <c r="B2466" s="294">
        <v>2301</v>
      </c>
      <c r="C2466" s="294"/>
      <c r="D2466" s="294"/>
      <c r="E2466" s="294"/>
      <c r="F2466" s="294"/>
      <c r="G2466" s="295" t="s">
        <v>155</v>
      </c>
      <c r="H2466" s="347">
        <f>H2467</f>
        <v>426000000</v>
      </c>
      <c r="I2466" s="347">
        <f>I2467</f>
        <v>384000000</v>
      </c>
      <c r="J2466" s="347"/>
      <c r="K2466" s="347">
        <f>K2467</f>
        <v>30000000</v>
      </c>
      <c r="L2466" s="347">
        <f>L2467</f>
        <v>0</v>
      </c>
    </row>
    <row r="2467" spans="2:12" ht="14.25" x14ac:dyDescent="0.2">
      <c r="B2467" s="294">
        <v>230101</v>
      </c>
      <c r="C2467" s="294"/>
      <c r="D2467" s="294"/>
      <c r="E2467" s="294"/>
      <c r="F2467" s="294"/>
      <c r="G2467" s="295" t="s">
        <v>156</v>
      </c>
      <c r="H2467" s="347">
        <f>SUM(H2468:H2478)</f>
        <v>426000000</v>
      </c>
      <c r="I2467" s="347">
        <f>SUM(I2468:I2478)</f>
        <v>384000000</v>
      </c>
      <c r="J2467" s="347"/>
      <c r="K2467" s="347">
        <f>SUM(K2473:K2477)</f>
        <v>30000000</v>
      </c>
      <c r="L2467" s="347">
        <f>SUM(L2473:L2477)</f>
        <v>0</v>
      </c>
    </row>
    <row r="2468" spans="2:12" ht="14.25" x14ac:dyDescent="0.2">
      <c r="B2468" s="544">
        <v>23010105</v>
      </c>
      <c r="C2468" s="544">
        <v>70320</v>
      </c>
      <c r="D2468" s="544" t="s">
        <v>596</v>
      </c>
      <c r="E2468" s="544" t="s">
        <v>505</v>
      </c>
      <c r="F2468" s="544">
        <v>50610800</v>
      </c>
      <c r="G2468" s="213" t="s">
        <v>1039</v>
      </c>
      <c r="H2468" s="347">
        <v>25000000</v>
      </c>
      <c r="I2468" s="347">
        <v>25000000</v>
      </c>
      <c r="J2468" s="347"/>
      <c r="K2468" s="347"/>
      <c r="L2468" s="347"/>
    </row>
    <row r="2469" spans="2:12" ht="14.25" x14ac:dyDescent="0.2">
      <c r="B2469" s="544">
        <v>23010106</v>
      </c>
      <c r="C2469" s="544">
        <v>70320</v>
      </c>
      <c r="D2469" s="544" t="s">
        <v>596</v>
      </c>
      <c r="E2469" s="544" t="s">
        <v>505</v>
      </c>
      <c r="F2469" s="544">
        <v>50610800</v>
      </c>
      <c r="G2469" s="213" t="s">
        <v>1040</v>
      </c>
      <c r="H2469" s="347">
        <v>40000000</v>
      </c>
      <c r="I2469" s="347">
        <v>40000000</v>
      </c>
      <c r="J2469" s="347"/>
      <c r="K2469" s="347"/>
      <c r="L2469" s="347"/>
    </row>
    <row r="2470" spans="2:12" ht="14.25" x14ac:dyDescent="0.2">
      <c r="B2470" s="544">
        <v>23010107</v>
      </c>
      <c r="C2470" s="544">
        <v>70320</v>
      </c>
      <c r="D2470" s="544" t="s">
        <v>596</v>
      </c>
      <c r="E2470" s="544" t="s">
        <v>505</v>
      </c>
      <c r="F2470" s="544">
        <v>50610800</v>
      </c>
      <c r="G2470" s="213" t="s">
        <v>158</v>
      </c>
      <c r="H2470" s="347">
        <v>150000000</v>
      </c>
      <c r="I2470" s="347">
        <f>150000000-42000000</f>
        <v>108000000</v>
      </c>
      <c r="J2470" s="347"/>
      <c r="K2470" s="347"/>
      <c r="L2470" s="347"/>
    </row>
    <row r="2471" spans="2:12" ht="14.25" x14ac:dyDescent="0.2">
      <c r="B2471" s="544">
        <v>23010108</v>
      </c>
      <c r="C2471" s="544">
        <v>70320</v>
      </c>
      <c r="D2471" s="544" t="s">
        <v>596</v>
      </c>
      <c r="E2471" s="544" t="s">
        <v>505</v>
      </c>
      <c r="F2471" s="544">
        <v>50610800</v>
      </c>
      <c r="G2471" s="213" t="s">
        <v>159</v>
      </c>
      <c r="H2471" s="347">
        <v>30000000</v>
      </c>
      <c r="I2471" s="347">
        <v>30000000</v>
      </c>
      <c r="J2471" s="347"/>
      <c r="K2471" s="347"/>
      <c r="L2471" s="347"/>
    </row>
    <row r="2472" spans="2:12" ht="14.25" x14ac:dyDescent="0.2">
      <c r="B2472" s="544">
        <v>23010109</v>
      </c>
      <c r="C2472" s="544">
        <v>70320</v>
      </c>
      <c r="D2472" s="544" t="s">
        <v>596</v>
      </c>
      <c r="E2472" s="544" t="s">
        <v>505</v>
      </c>
      <c r="F2472" s="544">
        <v>50610800</v>
      </c>
      <c r="G2472" s="213" t="s">
        <v>160</v>
      </c>
      <c r="H2472" s="347">
        <v>40000000</v>
      </c>
      <c r="I2472" s="347">
        <v>40000000</v>
      </c>
      <c r="J2472" s="347"/>
      <c r="K2472" s="347"/>
      <c r="L2472" s="347"/>
    </row>
    <row r="2473" spans="2:12" ht="14.25" x14ac:dyDescent="0.2">
      <c r="B2473" s="544">
        <v>23010112</v>
      </c>
      <c r="C2473" s="544">
        <v>70320</v>
      </c>
      <c r="D2473" s="544" t="s">
        <v>596</v>
      </c>
      <c r="E2473" s="544" t="s">
        <v>505</v>
      </c>
      <c r="F2473" s="544">
        <v>50610800</v>
      </c>
      <c r="G2473" s="213" t="s">
        <v>889</v>
      </c>
      <c r="H2473" s="347">
        <v>9000000</v>
      </c>
      <c r="I2473" s="347">
        <v>9000000</v>
      </c>
      <c r="J2473" s="347"/>
      <c r="K2473" s="347"/>
      <c r="L2473" s="347"/>
    </row>
    <row r="2474" spans="2:12" ht="14.25" x14ac:dyDescent="0.2">
      <c r="B2474" s="544">
        <v>23010113</v>
      </c>
      <c r="C2474" s="544">
        <v>70320</v>
      </c>
      <c r="D2474" s="544" t="s">
        <v>596</v>
      </c>
      <c r="E2474" s="544" t="s">
        <v>505</v>
      </c>
      <c r="F2474" s="544">
        <v>50610800</v>
      </c>
      <c r="G2474" s="213" t="s">
        <v>162</v>
      </c>
      <c r="H2474" s="347">
        <v>6000000</v>
      </c>
      <c r="I2474" s="347">
        <v>6000000</v>
      </c>
      <c r="J2474" s="347"/>
      <c r="K2474" s="347"/>
      <c r="L2474" s="347"/>
    </row>
    <row r="2475" spans="2:12" ht="14.25" x14ac:dyDescent="0.2">
      <c r="B2475" s="544">
        <v>23010114</v>
      </c>
      <c r="C2475" s="544">
        <v>70320</v>
      </c>
      <c r="D2475" s="544" t="s">
        <v>596</v>
      </c>
      <c r="E2475" s="544" t="s">
        <v>505</v>
      </c>
      <c r="F2475" s="544">
        <v>50610800</v>
      </c>
      <c r="G2475" s="213" t="s">
        <v>163</v>
      </c>
      <c r="H2475" s="347">
        <v>1000000</v>
      </c>
      <c r="I2475" s="347">
        <v>1000000</v>
      </c>
      <c r="J2475" s="347"/>
      <c r="K2475" s="347"/>
      <c r="L2475" s="347"/>
    </row>
    <row r="2476" spans="2:12" ht="14.25" x14ac:dyDescent="0.2">
      <c r="B2476" s="544">
        <v>23010119</v>
      </c>
      <c r="C2476" s="544">
        <v>70320</v>
      </c>
      <c r="D2476" s="544" t="s">
        <v>596</v>
      </c>
      <c r="E2476" s="544" t="s">
        <v>505</v>
      </c>
      <c r="F2476" s="544">
        <v>50610800</v>
      </c>
      <c r="G2476" s="213" t="s">
        <v>168</v>
      </c>
      <c r="H2476" s="347">
        <v>10000000</v>
      </c>
      <c r="I2476" s="347">
        <v>10000000</v>
      </c>
      <c r="J2476" s="347"/>
      <c r="K2476" s="347"/>
      <c r="L2476" s="347"/>
    </row>
    <row r="2477" spans="2:12" ht="28.5" customHeight="1" x14ac:dyDescent="0.2">
      <c r="B2477" s="544">
        <v>23010123</v>
      </c>
      <c r="C2477" s="694">
        <v>70320</v>
      </c>
      <c r="D2477" s="544" t="s">
        <v>507</v>
      </c>
      <c r="E2477" s="544" t="s">
        <v>505</v>
      </c>
      <c r="F2477" s="544">
        <v>50610800</v>
      </c>
      <c r="G2477" s="213" t="s">
        <v>171</v>
      </c>
      <c r="H2477" s="548">
        <v>15000000</v>
      </c>
      <c r="I2477" s="548">
        <v>15000000</v>
      </c>
      <c r="J2477" s="548"/>
      <c r="K2477" s="548">
        <v>30000000</v>
      </c>
      <c r="L2477" s="347"/>
    </row>
    <row r="2478" spans="2:12" ht="28.5" customHeight="1" x14ac:dyDescent="0.2">
      <c r="B2478" s="544">
        <v>23010124</v>
      </c>
      <c r="C2478" s="694">
        <v>70320</v>
      </c>
      <c r="D2478" s="544" t="s">
        <v>507</v>
      </c>
      <c r="E2478" s="544" t="s">
        <v>505</v>
      </c>
      <c r="F2478" s="544">
        <v>50610800</v>
      </c>
      <c r="G2478" s="213" t="s">
        <v>172</v>
      </c>
      <c r="H2478" s="548">
        <v>100000000</v>
      </c>
      <c r="I2478" s="548">
        <v>100000000</v>
      </c>
      <c r="J2478" s="548"/>
      <c r="K2478" s="548">
        <v>30000000</v>
      </c>
      <c r="L2478" s="347"/>
    </row>
    <row r="2479" spans="2:12" ht="18.75" customHeight="1" x14ac:dyDescent="0.2">
      <c r="B2479" s="294">
        <v>2302</v>
      </c>
      <c r="C2479" s="294"/>
      <c r="D2479" s="294"/>
      <c r="E2479" s="294"/>
      <c r="F2479" s="294"/>
      <c r="G2479" s="214" t="s">
        <v>178</v>
      </c>
      <c r="H2479" s="347">
        <f>SUM(H2480)</f>
        <v>2320000000</v>
      </c>
      <c r="I2479" s="347">
        <f>SUM(I2480)</f>
        <v>1820000000</v>
      </c>
      <c r="J2479" s="347"/>
      <c r="K2479" s="347">
        <f>K2480</f>
        <v>0</v>
      </c>
      <c r="L2479" s="347">
        <f>L2480</f>
        <v>0</v>
      </c>
    </row>
    <row r="2480" spans="2:12" ht="37.5" customHeight="1" x14ac:dyDescent="0.2">
      <c r="B2480" s="294">
        <v>230201</v>
      </c>
      <c r="C2480" s="294"/>
      <c r="D2480" s="294"/>
      <c r="E2480" s="294"/>
      <c r="F2480" s="294"/>
      <c r="G2480" s="214" t="s">
        <v>179</v>
      </c>
      <c r="H2480" s="347">
        <f>SUM(H2481:H2485)</f>
        <v>2320000000</v>
      </c>
      <c r="I2480" s="347">
        <f>SUM(I2481:I2485)</f>
        <v>1820000000</v>
      </c>
      <c r="J2480" s="347"/>
      <c r="K2480" s="347">
        <f>SUM(K2481:K2484)</f>
        <v>0</v>
      </c>
      <c r="L2480" s="347">
        <f>SUM(L2481:L2484)</f>
        <v>0</v>
      </c>
    </row>
    <row r="2481" spans="2:12" ht="25.5" x14ac:dyDescent="0.2">
      <c r="B2481" s="544">
        <v>23020101</v>
      </c>
      <c r="C2481" s="694">
        <v>70922</v>
      </c>
      <c r="D2481" s="544" t="s">
        <v>597</v>
      </c>
      <c r="E2481" s="544" t="s">
        <v>505</v>
      </c>
      <c r="F2481" s="544">
        <v>50630210</v>
      </c>
      <c r="G2481" s="213" t="s">
        <v>1041</v>
      </c>
      <c r="H2481" s="548">
        <v>300000000</v>
      </c>
      <c r="I2481" s="548">
        <v>300000000</v>
      </c>
      <c r="J2481" s="548"/>
      <c r="K2481" s="548"/>
      <c r="L2481" s="548"/>
    </row>
    <row r="2482" spans="2:12" ht="25.5" x14ac:dyDescent="0.2">
      <c r="B2482" s="544">
        <v>23020102</v>
      </c>
      <c r="C2482" s="694">
        <v>70922</v>
      </c>
      <c r="D2482" s="544" t="s">
        <v>597</v>
      </c>
      <c r="E2482" s="544" t="s">
        <v>505</v>
      </c>
      <c r="F2482" s="544">
        <v>50630213</v>
      </c>
      <c r="G2482" s="213" t="s">
        <v>1042</v>
      </c>
      <c r="H2482" s="548">
        <v>1189000000</v>
      </c>
      <c r="I2482" s="548">
        <f>1189000000-500000000</f>
        <v>689000000</v>
      </c>
      <c r="J2482" s="548"/>
      <c r="K2482" s="548"/>
      <c r="L2482" s="548"/>
    </row>
    <row r="2483" spans="2:12" ht="25.5" x14ac:dyDescent="0.2">
      <c r="B2483" s="544">
        <v>23020110</v>
      </c>
      <c r="C2483" s="694">
        <v>70922</v>
      </c>
      <c r="D2483" s="544" t="s">
        <v>597</v>
      </c>
      <c r="E2483" s="544" t="s">
        <v>505</v>
      </c>
      <c r="F2483" s="544">
        <v>50620204</v>
      </c>
      <c r="G2483" s="215" t="s">
        <v>185</v>
      </c>
      <c r="H2483" s="548">
        <v>170000000</v>
      </c>
      <c r="I2483" s="548">
        <v>170000000</v>
      </c>
      <c r="J2483" s="548"/>
      <c r="K2483" s="548"/>
      <c r="L2483" s="548"/>
    </row>
    <row r="2484" spans="2:12" ht="25.5" customHeight="1" x14ac:dyDescent="0.2">
      <c r="B2484" s="544">
        <v>23020114</v>
      </c>
      <c r="C2484" s="694">
        <v>70922</v>
      </c>
      <c r="D2484" s="544" t="s">
        <v>598</v>
      </c>
      <c r="E2484" s="544" t="s">
        <v>505</v>
      </c>
      <c r="F2484" s="544">
        <v>50630213</v>
      </c>
      <c r="G2484" s="213" t="s">
        <v>188</v>
      </c>
      <c r="H2484" s="548">
        <v>625000000</v>
      </c>
      <c r="I2484" s="548">
        <v>625000000</v>
      </c>
      <c r="J2484" s="548"/>
      <c r="K2484" s="548"/>
      <c r="L2484" s="548"/>
    </row>
    <row r="2485" spans="2:12" ht="25.5" customHeight="1" x14ac:dyDescent="0.2">
      <c r="B2485" s="544">
        <v>23020116</v>
      </c>
      <c r="C2485" s="694"/>
      <c r="D2485" s="544"/>
      <c r="E2485" s="544"/>
      <c r="F2485" s="544"/>
      <c r="G2485" s="213" t="s">
        <v>1043</v>
      </c>
      <c r="H2485" s="548">
        <v>36000000</v>
      </c>
      <c r="I2485" s="548">
        <v>36000000</v>
      </c>
      <c r="J2485" s="548"/>
      <c r="K2485" s="548"/>
      <c r="L2485" s="548"/>
    </row>
    <row r="2486" spans="2:12" ht="14.25" x14ac:dyDescent="0.2">
      <c r="B2486" s="294">
        <v>2303</v>
      </c>
      <c r="C2486" s="294"/>
      <c r="D2486" s="294"/>
      <c r="E2486" s="294"/>
      <c r="F2486" s="294"/>
      <c r="G2486" s="295" t="s">
        <v>195</v>
      </c>
      <c r="H2486" s="347">
        <f>H2487</f>
        <v>284000000</v>
      </c>
      <c r="I2486" s="347">
        <f>I2487</f>
        <v>283433525.96000004</v>
      </c>
      <c r="J2486" s="347"/>
      <c r="K2486" s="347">
        <f>K2487</f>
        <v>40000000</v>
      </c>
      <c r="L2486" s="347">
        <f>L2487</f>
        <v>0</v>
      </c>
    </row>
    <row r="2487" spans="2:12" ht="25.5" x14ac:dyDescent="0.2">
      <c r="B2487" s="294">
        <v>230301</v>
      </c>
      <c r="C2487" s="294"/>
      <c r="D2487" s="294"/>
      <c r="E2487" s="294"/>
      <c r="F2487" s="294"/>
      <c r="G2487" s="295" t="s">
        <v>196</v>
      </c>
      <c r="H2487" s="347">
        <f>SUM(H2488:H2491)</f>
        <v>284000000</v>
      </c>
      <c r="I2487" s="347">
        <f>SUM(I2488:I2491)</f>
        <v>283433525.96000004</v>
      </c>
      <c r="J2487" s="347"/>
      <c r="K2487" s="347">
        <f>SUM(K2488:K2489)</f>
        <v>40000000</v>
      </c>
      <c r="L2487" s="347">
        <f>SUM(L2488:L2489)</f>
        <v>0</v>
      </c>
    </row>
    <row r="2488" spans="2:12" ht="25.5" x14ac:dyDescent="0.2">
      <c r="B2488" s="544">
        <v>23030101</v>
      </c>
      <c r="C2488" s="694">
        <v>70922</v>
      </c>
      <c r="D2488" s="544" t="s">
        <v>508</v>
      </c>
      <c r="E2488" s="544" t="s">
        <v>505</v>
      </c>
      <c r="F2488" s="544">
        <v>50610800</v>
      </c>
      <c r="G2488" s="215" t="s">
        <v>197</v>
      </c>
      <c r="H2488" s="548">
        <v>160000000</v>
      </c>
      <c r="I2488" s="548">
        <f>160000000-566474.04</f>
        <v>159433525.96000001</v>
      </c>
      <c r="J2488" s="548"/>
      <c r="K2488" s="548"/>
      <c r="L2488" s="548"/>
    </row>
    <row r="2489" spans="2:12" ht="45.75" customHeight="1" x14ac:dyDescent="0.2">
      <c r="B2489" s="544">
        <v>23030103</v>
      </c>
      <c r="C2489" s="544">
        <v>70320</v>
      </c>
      <c r="D2489" s="544" t="s">
        <v>599</v>
      </c>
      <c r="E2489" s="544" t="s">
        <v>505</v>
      </c>
      <c r="F2489" s="544">
        <v>50610800</v>
      </c>
      <c r="G2489" s="215" t="s">
        <v>199</v>
      </c>
      <c r="H2489" s="548">
        <v>62000000</v>
      </c>
      <c r="I2489" s="548">
        <v>62000000</v>
      </c>
      <c r="J2489" s="548"/>
      <c r="K2489" s="548">
        <v>40000000</v>
      </c>
      <c r="L2489" s="548"/>
    </row>
    <row r="2490" spans="2:12" ht="27" customHeight="1" x14ac:dyDescent="0.2">
      <c r="B2490" s="544">
        <v>23030104</v>
      </c>
      <c r="C2490" s="544">
        <v>70320</v>
      </c>
      <c r="D2490" s="544" t="s">
        <v>599</v>
      </c>
      <c r="E2490" s="544" t="s">
        <v>505</v>
      </c>
      <c r="F2490" s="544">
        <v>50610800</v>
      </c>
      <c r="G2490" s="215" t="s">
        <v>200</v>
      </c>
      <c r="H2490" s="548">
        <v>32000000</v>
      </c>
      <c r="I2490" s="548">
        <v>32000000</v>
      </c>
      <c r="J2490" s="548"/>
      <c r="K2490" s="548">
        <v>40000000</v>
      </c>
      <c r="L2490" s="548"/>
    </row>
    <row r="2491" spans="2:12" ht="27" customHeight="1" x14ac:dyDescent="0.2">
      <c r="B2491" s="544">
        <v>23030109</v>
      </c>
      <c r="C2491" s="544">
        <v>70320</v>
      </c>
      <c r="D2491" s="544" t="s">
        <v>599</v>
      </c>
      <c r="E2491" s="544" t="s">
        <v>505</v>
      </c>
      <c r="F2491" s="544">
        <v>50610800</v>
      </c>
      <c r="G2491" s="215" t="s">
        <v>203</v>
      </c>
      <c r="H2491" s="548">
        <v>30000000</v>
      </c>
      <c r="I2491" s="548">
        <v>30000000</v>
      </c>
      <c r="J2491" s="548"/>
      <c r="K2491" s="548">
        <v>40000000</v>
      </c>
      <c r="L2491" s="548"/>
    </row>
    <row r="2492" spans="2:12" ht="14.25" x14ac:dyDescent="0.2">
      <c r="B2492" s="294">
        <v>2305</v>
      </c>
      <c r="C2492" s="294"/>
      <c r="D2492" s="294"/>
      <c r="E2492" s="294"/>
      <c r="F2492" s="294"/>
      <c r="G2492" s="295" t="s">
        <v>215</v>
      </c>
      <c r="H2492" s="347">
        <f>H2493</f>
        <v>20000000</v>
      </c>
      <c r="I2492" s="347">
        <f>I2493</f>
        <v>20000000</v>
      </c>
      <c r="J2492" s="347"/>
      <c r="K2492" s="347">
        <f>K2493</f>
        <v>40000000</v>
      </c>
      <c r="L2492" s="347">
        <f>L2493</f>
        <v>0</v>
      </c>
    </row>
    <row r="2493" spans="2:12" ht="14.25" x14ac:dyDescent="0.2">
      <c r="B2493" s="294">
        <v>230501</v>
      </c>
      <c r="C2493" s="294"/>
      <c r="D2493" s="294"/>
      <c r="E2493" s="294"/>
      <c r="F2493" s="294"/>
      <c r="G2493" s="295" t="s">
        <v>1044</v>
      </c>
      <c r="H2493" s="347">
        <f t="shared" ref="H2493:L2493" si="303">SUM(H2494:H2495)</f>
        <v>20000000</v>
      </c>
      <c r="I2493" s="347">
        <f>SUM(I2494:I2495)</f>
        <v>20000000</v>
      </c>
      <c r="J2493" s="347"/>
      <c r="K2493" s="347">
        <f t="shared" si="303"/>
        <v>40000000</v>
      </c>
      <c r="L2493" s="347">
        <f t="shared" si="303"/>
        <v>0</v>
      </c>
    </row>
    <row r="2494" spans="2:12" ht="14.25" x14ac:dyDescent="0.2">
      <c r="B2494" s="544">
        <v>23050101</v>
      </c>
      <c r="C2494" s="694">
        <v>70922</v>
      </c>
      <c r="D2494" s="544" t="s">
        <v>508</v>
      </c>
      <c r="E2494" s="544" t="s">
        <v>505</v>
      </c>
      <c r="F2494" s="544">
        <v>50610800</v>
      </c>
      <c r="G2494" s="215" t="s">
        <v>626</v>
      </c>
      <c r="H2494" s="548">
        <v>10000000</v>
      </c>
      <c r="I2494" s="548">
        <v>10000000</v>
      </c>
      <c r="J2494" s="548"/>
      <c r="K2494" s="548"/>
      <c r="L2494" s="548"/>
    </row>
    <row r="2495" spans="2:12" ht="27" customHeight="1" x14ac:dyDescent="0.2">
      <c r="B2495" s="544">
        <v>23050103</v>
      </c>
      <c r="C2495" s="544">
        <v>70320</v>
      </c>
      <c r="D2495" s="544" t="s">
        <v>599</v>
      </c>
      <c r="E2495" s="544" t="s">
        <v>505</v>
      </c>
      <c r="F2495" s="544">
        <v>50610800</v>
      </c>
      <c r="G2495" s="215" t="s">
        <v>219</v>
      </c>
      <c r="H2495" s="548">
        <v>10000000</v>
      </c>
      <c r="I2495" s="548">
        <v>10000000</v>
      </c>
      <c r="J2495" s="548"/>
      <c r="K2495" s="548">
        <v>40000000</v>
      </c>
      <c r="L2495" s="548"/>
    </row>
    <row r="2496" spans="2:12" ht="14.25" x14ac:dyDescent="0.2">
      <c r="B2496" s="544"/>
      <c r="C2496" s="544"/>
      <c r="D2496" s="544"/>
      <c r="E2496" s="544"/>
      <c r="F2496" s="544"/>
      <c r="G2496" s="215" t="s">
        <v>600</v>
      </c>
      <c r="H2496" s="548"/>
      <c r="I2496" s="548"/>
      <c r="J2496" s="548"/>
      <c r="K2496" s="548"/>
      <c r="L2496" s="548"/>
    </row>
    <row r="2497" spans="2:12" ht="14.25" x14ac:dyDescent="0.2">
      <c r="B2497" s="389"/>
      <c r="C2497" s="389"/>
      <c r="D2497" s="389"/>
      <c r="E2497" s="389"/>
      <c r="F2497" s="389"/>
      <c r="G2497" s="444"/>
      <c r="H2497" s="444"/>
      <c r="I2497" s="842"/>
      <c r="J2497" s="842"/>
      <c r="K2497" s="389"/>
      <c r="L2497" s="389"/>
    </row>
    <row r="2498" spans="2:12" ht="14.25" x14ac:dyDescent="0.2">
      <c r="B2498" s="389"/>
      <c r="C2498" s="389"/>
      <c r="D2498" s="389"/>
      <c r="E2498" s="389"/>
      <c r="F2498" s="389"/>
      <c r="G2498" s="376" t="s">
        <v>3</v>
      </c>
      <c r="H2498" s="843">
        <v>639797878</v>
      </c>
      <c r="I2498" s="843">
        <f>H2498</f>
        <v>639797878</v>
      </c>
      <c r="J2498" s="843"/>
      <c r="K2498" s="578">
        <v>129899678</v>
      </c>
      <c r="L2498" s="578">
        <f>L2407</f>
        <v>0</v>
      </c>
    </row>
    <row r="2499" spans="2:12" ht="14.25" x14ac:dyDescent="0.2">
      <c r="B2499" s="389"/>
      <c r="C2499" s="389"/>
      <c r="D2499" s="389"/>
      <c r="E2499" s="389"/>
      <c r="F2499" s="389"/>
      <c r="G2499" s="376" t="s">
        <v>4</v>
      </c>
      <c r="H2499" s="843">
        <f>H2414</f>
        <v>67000000</v>
      </c>
      <c r="I2499" s="844">
        <f>I2414</f>
        <v>31821159.289999999</v>
      </c>
      <c r="J2499" s="843"/>
      <c r="K2499" s="578">
        <v>6500000</v>
      </c>
      <c r="L2499" s="578">
        <f>L2414</f>
        <v>2245000</v>
      </c>
    </row>
    <row r="2500" spans="2:12" ht="14.25" x14ac:dyDescent="0.2">
      <c r="B2500" s="389"/>
      <c r="C2500" s="389"/>
      <c r="D2500" s="389"/>
      <c r="E2500" s="389"/>
      <c r="F2500" s="389"/>
      <c r="G2500" s="376" t="s">
        <v>154</v>
      </c>
      <c r="H2500" s="843">
        <f>H2465</f>
        <v>3050000000</v>
      </c>
      <c r="I2500" s="844">
        <f>I2465</f>
        <v>2507433525.96</v>
      </c>
      <c r="J2500" s="843"/>
      <c r="K2500" s="578">
        <v>617500000</v>
      </c>
      <c r="L2500" s="578">
        <f>L2465</f>
        <v>0</v>
      </c>
    </row>
    <row r="2501" spans="2:12" ht="14.25" x14ac:dyDescent="0.2">
      <c r="B2501" s="389"/>
      <c r="C2501" s="389"/>
      <c r="D2501" s="389"/>
      <c r="E2501" s="389"/>
      <c r="F2501" s="389"/>
      <c r="G2501" s="376" t="s">
        <v>2</v>
      </c>
      <c r="H2501" s="843">
        <f>SUM(H2498:H2500)</f>
        <v>3756797878</v>
      </c>
      <c r="I2501" s="843">
        <f t="shared" ref="I2501:L2501" si="304">SUM(I2498:I2500)</f>
        <v>3179052563.25</v>
      </c>
      <c r="J2501" s="843"/>
      <c r="K2501" s="578">
        <f t="shared" si="304"/>
        <v>753899678</v>
      </c>
      <c r="L2501" s="578">
        <f t="shared" si="304"/>
        <v>2245000</v>
      </c>
    </row>
    <row r="2502" spans="2:12" x14ac:dyDescent="0.25">
      <c r="B2502" s="18"/>
      <c r="C2502" s="20"/>
      <c r="D2502" s="18"/>
      <c r="E2502" s="18"/>
      <c r="F2502" s="18"/>
      <c r="G2502" s="20"/>
      <c r="H2502" s="37"/>
      <c r="I2502" s="18"/>
      <c r="J2502" s="18"/>
    </row>
    <row r="2503" spans="2:12" ht="20.25" x14ac:dyDescent="0.3">
      <c r="B2503" s="931" t="s">
        <v>567</v>
      </c>
      <c r="C2503" s="931"/>
      <c r="D2503" s="931"/>
      <c r="E2503" s="931"/>
      <c r="F2503" s="931"/>
      <c r="G2503" s="931"/>
      <c r="H2503" s="931"/>
      <c r="I2503" s="931"/>
      <c r="J2503" s="931"/>
      <c r="K2503" s="931"/>
      <c r="L2503" s="931"/>
    </row>
    <row r="2504" spans="2:12" ht="15.75" x14ac:dyDescent="0.25">
      <c r="B2504" s="932" t="s">
        <v>1067</v>
      </c>
      <c r="C2504" s="932"/>
      <c r="D2504" s="932"/>
      <c r="E2504" s="932"/>
      <c r="F2504" s="932"/>
      <c r="G2504" s="932"/>
      <c r="H2504" s="932"/>
      <c r="I2504" s="932"/>
      <c r="J2504" s="932"/>
      <c r="K2504" s="163"/>
      <c r="L2504" s="163"/>
    </row>
    <row r="2505" spans="2:12" ht="51" x14ac:dyDescent="0.2">
      <c r="B2505" s="329" t="s">
        <v>470</v>
      </c>
      <c r="C2505" s="329" t="s">
        <v>571</v>
      </c>
      <c r="D2505" s="329" t="s">
        <v>500</v>
      </c>
      <c r="E2505" s="329" t="s">
        <v>501</v>
      </c>
      <c r="F2505" s="329" t="s">
        <v>467</v>
      </c>
      <c r="G2505" s="331" t="s">
        <v>455</v>
      </c>
      <c r="H2505" s="332" t="s">
        <v>559</v>
      </c>
      <c r="I2505" s="783" t="s">
        <v>1107</v>
      </c>
      <c r="J2505" s="332"/>
      <c r="K2505" s="329" t="s">
        <v>777</v>
      </c>
      <c r="L2505" s="199" t="s">
        <v>790</v>
      </c>
    </row>
    <row r="2506" spans="2:12" ht="14.25" x14ac:dyDescent="0.2">
      <c r="B2506" s="294">
        <v>1</v>
      </c>
      <c r="C2506" s="294"/>
      <c r="D2506" s="294"/>
      <c r="E2506" s="294"/>
      <c r="F2506" s="294"/>
      <c r="G2506" s="317" t="s">
        <v>7</v>
      </c>
      <c r="H2506" s="221"/>
      <c r="I2506" s="221"/>
      <c r="J2506" s="221"/>
      <c r="K2506" s="221"/>
      <c r="L2506" s="221"/>
    </row>
    <row r="2507" spans="2:12" ht="14.25" x14ac:dyDescent="0.2">
      <c r="B2507" s="544"/>
      <c r="C2507" s="544"/>
      <c r="D2507" s="544"/>
      <c r="E2507" s="544"/>
      <c r="F2507" s="544"/>
      <c r="G2507" s="215"/>
      <c r="H2507" s="221"/>
      <c r="I2507" s="221"/>
      <c r="J2507" s="221"/>
      <c r="K2507" s="221"/>
      <c r="L2507" s="221"/>
    </row>
    <row r="2508" spans="2:12" ht="14.25" x14ac:dyDescent="0.2">
      <c r="B2508" s="294">
        <v>2</v>
      </c>
      <c r="C2508" s="294"/>
      <c r="D2508" s="294"/>
      <c r="E2508" s="294"/>
      <c r="F2508" s="294"/>
      <c r="G2508" s="542" t="s">
        <v>59</v>
      </c>
      <c r="H2508" s="427">
        <f t="shared" ref="H2508:L2508" si="305">SUM(H2509)</f>
        <v>12000000</v>
      </c>
      <c r="I2508" s="448">
        <f t="shared" si="305"/>
        <v>2923192.71</v>
      </c>
      <c r="J2508" s="427"/>
      <c r="K2508" s="427">
        <f t="shared" si="305"/>
        <v>12000000</v>
      </c>
      <c r="L2508" s="217">
        <f t="shared" si="305"/>
        <v>0</v>
      </c>
    </row>
    <row r="2509" spans="2:12" ht="14.25" x14ac:dyDescent="0.2">
      <c r="B2509" s="294">
        <v>2202</v>
      </c>
      <c r="C2509" s="294"/>
      <c r="D2509" s="294"/>
      <c r="E2509" s="294"/>
      <c r="F2509" s="294"/>
      <c r="G2509" s="295" t="s">
        <v>4</v>
      </c>
      <c r="H2509" s="427">
        <f t="shared" ref="H2509:L2509" si="306">SUM(H2510,H2512,H2516,H2519,H2523,H2525)</f>
        <v>12000000</v>
      </c>
      <c r="I2509" s="448">
        <f t="shared" si="306"/>
        <v>2923192.71</v>
      </c>
      <c r="J2509" s="427"/>
      <c r="K2509" s="427">
        <f t="shared" si="306"/>
        <v>12000000</v>
      </c>
      <c r="L2509" s="211">
        <f t="shared" si="306"/>
        <v>0</v>
      </c>
    </row>
    <row r="2510" spans="2:12" ht="14.25" x14ac:dyDescent="0.2">
      <c r="B2510" s="294">
        <v>220201</v>
      </c>
      <c r="C2510" s="294"/>
      <c r="D2510" s="294"/>
      <c r="E2510" s="294"/>
      <c r="F2510" s="294"/>
      <c r="G2510" s="295" t="s">
        <v>561</v>
      </c>
      <c r="H2510" s="427">
        <f t="shared" ref="H2510:L2510" si="307">SUM(H2511:H2511)</f>
        <v>1000000</v>
      </c>
      <c r="I2510" s="427">
        <f t="shared" si="307"/>
        <v>200000</v>
      </c>
      <c r="J2510" s="427"/>
      <c r="K2510" s="427">
        <f t="shared" si="307"/>
        <v>0</v>
      </c>
      <c r="L2510" s="211">
        <f t="shared" si="307"/>
        <v>0</v>
      </c>
    </row>
    <row r="2511" spans="2:12" ht="14.25" x14ac:dyDescent="0.2">
      <c r="B2511" s="544">
        <v>22020102</v>
      </c>
      <c r="C2511" s="544">
        <v>70160</v>
      </c>
      <c r="D2511" s="544"/>
      <c r="E2511" s="430" t="s">
        <v>502</v>
      </c>
      <c r="F2511" s="544">
        <v>50610801</v>
      </c>
      <c r="G2511" s="213" t="s">
        <v>78</v>
      </c>
      <c r="H2511" s="427">
        <v>1000000</v>
      </c>
      <c r="I2511" s="427">
        <v>200000</v>
      </c>
      <c r="J2511" s="427"/>
      <c r="K2511" s="427"/>
      <c r="L2511" s="427"/>
    </row>
    <row r="2512" spans="2:12" ht="14.25" x14ac:dyDescent="0.2">
      <c r="B2512" s="294">
        <v>220202</v>
      </c>
      <c r="C2512" s="294"/>
      <c r="D2512" s="294"/>
      <c r="E2512" s="294"/>
      <c r="F2512" s="294"/>
      <c r="G2512" s="295" t="s">
        <v>568</v>
      </c>
      <c r="H2512" s="427">
        <f t="shared" ref="H2512:L2512" si="308">SUM(H2513:H2515)</f>
        <v>1100000</v>
      </c>
      <c r="I2512" s="427">
        <f t="shared" si="308"/>
        <v>300000</v>
      </c>
      <c r="J2512" s="427"/>
      <c r="K2512" s="427">
        <f t="shared" si="308"/>
        <v>480000</v>
      </c>
      <c r="L2512" s="211">
        <f t="shared" si="308"/>
        <v>0</v>
      </c>
    </row>
    <row r="2513" spans="2:12" ht="14.25" x14ac:dyDescent="0.2">
      <c r="B2513" s="544">
        <v>22020201</v>
      </c>
      <c r="C2513" s="544">
        <v>70160</v>
      </c>
      <c r="D2513" s="544"/>
      <c r="E2513" s="430" t="s">
        <v>502</v>
      </c>
      <c r="F2513" s="544">
        <v>50610801</v>
      </c>
      <c r="G2513" s="213" t="s">
        <v>82</v>
      </c>
      <c r="H2513" s="427">
        <v>800000</v>
      </c>
      <c r="I2513" s="427">
        <v>100000</v>
      </c>
      <c r="J2513" s="427"/>
      <c r="K2513" s="427">
        <v>480000</v>
      </c>
      <c r="L2513" s="427"/>
    </row>
    <row r="2514" spans="2:12" ht="14.25" x14ac:dyDescent="0.2">
      <c r="B2514" s="544">
        <v>22020202</v>
      </c>
      <c r="C2514" s="544">
        <v>70160</v>
      </c>
      <c r="D2514" s="544"/>
      <c r="E2514" s="430" t="s">
        <v>502</v>
      </c>
      <c r="F2514" s="544">
        <v>50610801</v>
      </c>
      <c r="G2514" s="213" t="s">
        <v>83</v>
      </c>
      <c r="H2514" s="427">
        <v>200000</v>
      </c>
      <c r="I2514" s="427">
        <v>100000</v>
      </c>
      <c r="J2514" s="427"/>
      <c r="K2514" s="427"/>
      <c r="L2514" s="214"/>
    </row>
    <row r="2515" spans="2:12" ht="14.25" x14ac:dyDescent="0.2">
      <c r="B2515" s="544">
        <v>22020206</v>
      </c>
      <c r="C2515" s="544">
        <v>70160</v>
      </c>
      <c r="D2515" s="544"/>
      <c r="E2515" s="430" t="s">
        <v>502</v>
      </c>
      <c r="F2515" s="544">
        <v>50610801</v>
      </c>
      <c r="G2515" s="213" t="s">
        <v>87</v>
      </c>
      <c r="H2515" s="427">
        <v>100000</v>
      </c>
      <c r="I2515" s="427">
        <v>100000</v>
      </c>
      <c r="J2515" s="427"/>
      <c r="K2515" s="427"/>
      <c r="L2515" s="427"/>
    </row>
    <row r="2516" spans="2:12" ht="14.25" x14ac:dyDescent="0.2">
      <c r="B2516" s="294">
        <v>220203</v>
      </c>
      <c r="C2516" s="294"/>
      <c r="D2516" s="294"/>
      <c r="E2516" s="294"/>
      <c r="F2516" s="294"/>
      <c r="G2516" s="295" t="s">
        <v>563</v>
      </c>
      <c r="H2516" s="427">
        <f t="shared" ref="H2516:L2516" si="309">SUM(H2517:H2518)</f>
        <v>2800000</v>
      </c>
      <c r="I2516" s="427">
        <f t="shared" si="309"/>
        <v>700000</v>
      </c>
      <c r="J2516" s="427"/>
      <c r="K2516" s="427">
        <f t="shared" si="309"/>
        <v>1720000</v>
      </c>
      <c r="L2516" s="211">
        <f t="shared" si="309"/>
        <v>0</v>
      </c>
    </row>
    <row r="2517" spans="2:12" ht="25.5" x14ac:dyDescent="0.2">
      <c r="B2517" s="544">
        <v>22020301</v>
      </c>
      <c r="C2517" s="544">
        <v>70160</v>
      </c>
      <c r="D2517" s="544"/>
      <c r="E2517" s="430" t="s">
        <v>502</v>
      </c>
      <c r="F2517" s="544">
        <v>50610801</v>
      </c>
      <c r="G2517" s="213" t="s">
        <v>90</v>
      </c>
      <c r="H2517" s="427">
        <v>1800000</v>
      </c>
      <c r="I2517" s="427">
        <v>500000</v>
      </c>
      <c r="J2517" s="427"/>
      <c r="K2517" s="427">
        <v>720000</v>
      </c>
      <c r="L2517" s="427"/>
    </row>
    <row r="2518" spans="2:12" ht="14.25" x14ac:dyDescent="0.2">
      <c r="B2518" s="544">
        <v>22020309</v>
      </c>
      <c r="C2518" s="544">
        <v>70160</v>
      </c>
      <c r="D2518" s="544"/>
      <c r="E2518" s="430" t="s">
        <v>502</v>
      </c>
      <c r="F2518" s="544">
        <v>50610801</v>
      </c>
      <c r="G2518" s="213" t="s">
        <v>98</v>
      </c>
      <c r="H2518" s="427">
        <v>1000000</v>
      </c>
      <c r="I2518" s="427">
        <v>200000</v>
      </c>
      <c r="J2518" s="427"/>
      <c r="K2518" s="427">
        <v>1000000</v>
      </c>
      <c r="L2518" s="427"/>
    </row>
    <row r="2519" spans="2:12" ht="14.25" x14ac:dyDescent="0.2">
      <c r="B2519" s="294">
        <v>220204</v>
      </c>
      <c r="C2519" s="294"/>
      <c r="D2519" s="294"/>
      <c r="E2519" s="294"/>
      <c r="F2519" s="294"/>
      <c r="G2519" s="295" t="s">
        <v>549</v>
      </c>
      <c r="H2519" s="427">
        <f t="shared" ref="H2519:L2519" si="310">SUM(H2520:H2522)</f>
        <v>2300000</v>
      </c>
      <c r="I2519" s="427">
        <f t="shared" si="310"/>
        <v>800000</v>
      </c>
      <c r="J2519" s="427"/>
      <c r="K2519" s="427">
        <f t="shared" si="310"/>
        <v>3800000</v>
      </c>
      <c r="L2519" s="211">
        <f t="shared" si="310"/>
        <v>0</v>
      </c>
    </row>
    <row r="2520" spans="2:12" ht="25.5" x14ac:dyDescent="0.2">
      <c r="B2520" s="544">
        <v>22020401</v>
      </c>
      <c r="C2520" s="544">
        <v>70160</v>
      </c>
      <c r="D2520" s="544"/>
      <c r="E2520" s="430" t="s">
        <v>502</v>
      </c>
      <c r="F2520" s="544">
        <v>50610801</v>
      </c>
      <c r="G2520" s="213" t="s">
        <v>102</v>
      </c>
      <c r="H2520" s="427">
        <v>2000000</v>
      </c>
      <c r="I2520" s="427">
        <v>500000</v>
      </c>
      <c r="J2520" s="427"/>
      <c r="K2520" s="427">
        <v>3000000</v>
      </c>
      <c r="L2520" s="427"/>
    </row>
    <row r="2521" spans="2:12" ht="14.25" x14ac:dyDescent="0.2">
      <c r="B2521" s="544">
        <v>22020405</v>
      </c>
      <c r="C2521" s="544">
        <v>70160</v>
      </c>
      <c r="D2521" s="544"/>
      <c r="E2521" s="430" t="s">
        <v>502</v>
      </c>
      <c r="F2521" s="544">
        <v>50610801</v>
      </c>
      <c r="G2521" s="213" t="s">
        <v>106</v>
      </c>
      <c r="H2521" s="427">
        <v>300000</v>
      </c>
      <c r="I2521" s="427">
        <v>300000</v>
      </c>
      <c r="J2521" s="427"/>
      <c r="K2521" s="427"/>
      <c r="L2521" s="214"/>
    </row>
    <row r="2522" spans="2:12" ht="14.25" x14ac:dyDescent="0.2">
      <c r="B2522" s="544">
        <v>22020406</v>
      </c>
      <c r="C2522" s="544"/>
      <c r="D2522" s="544"/>
      <c r="E2522" s="544"/>
      <c r="F2522" s="544"/>
      <c r="G2522" s="213" t="s">
        <v>107</v>
      </c>
      <c r="H2522" s="427"/>
      <c r="I2522" s="427"/>
      <c r="J2522" s="427"/>
      <c r="K2522" s="427">
        <v>800000</v>
      </c>
      <c r="L2522" s="427"/>
    </row>
    <row r="2523" spans="2:12" ht="14.25" x14ac:dyDescent="0.2">
      <c r="B2523" s="294">
        <v>220208</v>
      </c>
      <c r="C2523" s="294"/>
      <c r="D2523" s="294"/>
      <c r="E2523" s="294"/>
      <c r="F2523" s="294"/>
      <c r="G2523" s="295" t="s">
        <v>548</v>
      </c>
      <c r="H2523" s="427">
        <f t="shared" ref="H2523:L2523" si="311">SUM(H2524:H2524)</f>
        <v>4000000</v>
      </c>
      <c r="I2523" s="427">
        <f t="shared" si="311"/>
        <v>500000</v>
      </c>
      <c r="J2523" s="427"/>
      <c r="K2523" s="427">
        <f t="shared" si="311"/>
        <v>5100000</v>
      </c>
      <c r="L2523" s="211">
        <f t="shared" si="311"/>
        <v>0</v>
      </c>
    </row>
    <row r="2524" spans="2:12" ht="14.25" x14ac:dyDescent="0.2">
      <c r="B2524" s="544">
        <v>22020801</v>
      </c>
      <c r="C2524" s="544">
        <v>70160</v>
      </c>
      <c r="D2524" s="544"/>
      <c r="E2524" s="430" t="s">
        <v>502</v>
      </c>
      <c r="F2524" s="544">
        <v>50610801</v>
      </c>
      <c r="G2524" s="213" t="s">
        <v>130</v>
      </c>
      <c r="H2524" s="427">
        <v>4000000</v>
      </c>
      <c r="I2524" s="427">
        <v>500000</v>
      </c>
      <c r="J2524" s="427"/>
      <c r="K2524" s="427">
        <v>5100000</v>
      </c>
      <c r="L2524" s="427"/>
    </row>
    <row r="2525" spans="2:12" ht="14.25" x14ac:dyDescent="0.2">
      <c r="B2525" s="294">
        <v>220210</v>
      </c>
      <c r="C2525" s="294"/>
      <c r="D2525" s="294"/>
      <c r="E2525" s="294"/>
      <c r="F2525" s="294"/>
      <c r="G2525" s="295" t="s">
        <v>137</v>
      </c>
      <c r="H2525" s="427">
        <f>SUM(H2526:H2526)</f>
        <v>800000</v>
      </c>
      <c r="I2525" s="427">
        <f>SUM(I2526:I2526)</f>
        <v>423192.71</v>
      </c>
      <c r="J2525" s="427"/>
      <c r="K2525" s="427">
        <v>900000</v>
      </c>
      <c r="L2525" s="211">
        <f>SUM(L2526:L2526)</f>
        <v>0</v>
      </c>
    </row>
    <row r="2526" spans="2:12" ht="14.25" x14ac:dyDescent="0.2">
      <c r="B2526" s="544">
        <v>22021003</v>
      </c>
      <c r="C2526" s="544">
        <v>70160</v>
      </c>
      <c r="D2526" s="544"/>
      <c r="E2526" s="430" t="s">
        <v>502</v>
      </c>
      <c r="F2526" s="544">
        <v>50610801</v>
      </c>
      <c r="G2526" s="213" t="s">
        <v>140</v>
      </c>
      <c r="H2526" s="427">
        <v>800000</v>
      </c>
      <c r="I2526" s="427">
        <f>500000-76807.29</f>
        <v>423192.71</v>
      </c>
      <c r="J2526" s="427"/>
      <c r="K2526" s="427">
        <v>900000</v>
      </c>
      <c r="L2526" s="427"/>
    </row>
    <row r="2527" spans="2:12" ht="14.25" x14ac:dyDescent="0.2">
      <c r="B2527" s="200"/>
      <c r="C2527" s="200"/>
      <c r="D2527" s="200"/>
      <c r="E2527" s="200"/>
      <c r="F2527" s="200"/>
      <c r="G2527" s="307"/>
      <c r="H2527" s="203"/>
      <c r="I2527" s="203"/>
      <c r="J2527" s="203"/>
      <c r="K2527" s="203"/>
      <c r="L2527" s="202"/>
    </row>
    <row r="2528" spans="2:12" ht="14.25" x14ac:dyDescent="0.2">
      <c r="B2528" s="200"/>
      <c r="C2528" s="200"/>
      <c r="D2528" s="200"/>
      <c r="E2528" s="200"/>
      <c r="F2528" s="200"/>
      <c r="G2528" s="200" t="s">
        <v>506</v>
      </c>
      <c r="H2528" s="200"/>
      <c r="I2528" s="200"/>
      <c r="J2528" s="200"/>
      <c r="K2528" s="200"/>
      <c r="L2528" s="200"/>
    </row>
    <row r="2529" spans="2:14" ht="14.25" x14ac:dyDescent="0.2">
      <c r="B2529" s="200"/>
      <c r="C2529" s="200"/>
      <c r="D2529" s="200"/>
      <c r="E2529" s="200"/>
      <c r="F2529" s="200"/>
      <c r="G2529" s="307"/>
      <c r="H2529" s="203"/>
      <c r="I2529" s="203"/>
      <c r="J2529" s="203"/>
      <c r="K2529" s="203"/>
      <c r="L2529" s="202"/>
    </row>
    <row r="2530" spans="2:14" ht="14.25" x14ac:dyDescent="0.2">
      <c r="B2530" s="200"/>
      <c r="C2530" s="200"/>
      <c r="D2530" s="200"/>
      <c r="E2530" s="200"/>
      <c r="F2530" s="200"/>
      <c r="G2530" s="491" t="s">
        <v>471</v>
      </c>
      <c r="H2530" s="361"/>
      <c r="I2530" s="361"/>
      <c r="J2530" s="361"/>
      <c r="K2530" s="361"/>
      <c r="L2530" s="361"/>
    </row>
    <row r="2531" spans="2:14" ht="14.25" x14ac:dyDescent="0.2">
      <c r="B2531" s="200"/>
      <c r="C2531" s="200"/>
      <c r="D2531" s="200"/>
      <c r="E2531" s="200"/>
      <c r="F2531" s="200"/>
      <c r="G2531" s="491" t="s">
        <v>472</v>
      </c>
      <c r="H2531" s="443">
        <f t="shared" ref="H2531:L2531" si="312">H2509</f>
        <v>12000000</v>
      </c>
      <c r="I2531" s="443">
        <f t="shared" si="312"/>
        <v>2923192.71</v>
      </c>
      <c r="J2531" s="443"/>
      <c r="K2531" s="443">
        <f t="shared" si="312"/>
        <v>12000000</v>
      </c>
      <c r="L2531" s="443">
        <f t="shared" si="312"/>
        <v>0</v>
      </c>
    </row>
    <row r="2532" spans="2:14" ht="14.25" x14ac:dyDescent="0.2">
      <c r="B2532" s="200"/>
      <c r="C2532" s="200"/>
      <c r="D2532" s="200"/>
      <c r="E2532" s="200"/>
      <c r="F2532" s="200"/>
      <c r="G2532" s="491" t="s">
        <v>154</v>
      </c>
      <c r="H2532" s="443"/>
      <c r="I2532" s="443"/>
      <c r="J2532" s="443"/>
      <c r="K2532" s="443"/>
      <c r="L2532" s="443"/>
    </row>
    <row r="2533" spans="2:14" ht="14.25" x14ac:dyDescent="0.2">
      <c r="B2533" s="200"/>
      <c r="C2533" s="200"/>
      <c r="D2533" s="200"/>
      <c r="E2533" s="200"/>
      <c r="F2533" s="200"/>
      <c r="G2533" s="491"/>
      <c r="H2533" s="443"/>
      <c r="I2533" s="443"/>
      <c r="J2533" s="443"/>
      <c r="K2533" s="443"/>
      <c r="L2533" s="443"/>
    </row>
    <row r="2534" spans="2:14" ht="14.25" x14ac:dyDescent="0.2">
      <c r="B2534" s="200"/>
      <c r="C2534" s="200"/>
      <c r="D2534" s="200"/>
      <c r="E2534" s="200"/>
      <c r="F2534" s="200"/>
      <c r="G2534" s="491" t="s">
        <v>2</v>
      </c>
      <c r="H2534" s="443">
        <f t="shared" ref="H2534:L2534" si="313">SUM(H2530:H2533)</f>
        <v>12000000</v>
      </c>
      <c r="I2534" s="443">
        <f t="shared" si="313"/>
        <v>2923192.71</v>
      </c>
      <c r="J2534" s="443"/>
      <c r="K2534" s="443">
        <f t="shared" si="313"/>
        <v>12000000</v>
      </c>
      <c r="L2534" s="443">
        <f t="shared" si="313"/>
        <v>0</v>
      </c>
    </row>
    <row r="2535" spans="2:14" x14ac:dyDescent="0.25">
      <c r="B2535" s="18"/>
      <c r="C2535" s="20"/>
      <c r="D2535" s="18"/>
      <c r="E2535" s="18"/>
      <c r="F2535" s="18"/>
      <c r="G2535" s="20"/>
      <c r="H2535" s="37"/>
      <c r="I2535" s="18"/>
      <c r="J2535" s="18"/>
    </row>
    <row r="2536" spans="2:14" x14ac:dyDescent="0.25">
      <c r="B2536" s="18"/>
      <c r="C2536" s="20"/>
      <c r="D2536" s="18"/>
      <c r="E2536" s="18"/>
      <c r="F2536" s="18"/>
      <c r="G2536" s="20"/>
      <c r="H2536" s="37"/>
      <c r="I2536" s="18"/>
      <c r="J2536" s="18"/>
    </row>
    <row r="2537" spans="2:14" x14ac:dyDescent="0.25">
      <c r="B2537" s="18"/>
      <c r="C2537" s="20"/>
      <c r="D2537" s="18"/>
      <c r="E2537" s="18"/>
      <c r="F2537" s="18"/>
      <c r="G2537" s="20"/>
      <c r="H2537" s="37"/>
      <c r="I2537" s="18"/>
      <c r="J2537" s="18"/>
    </row>
    <row r="2538" spans="2:14" x14ac:dyDescent="0.25">
      <c r="B2538" s="18"/>
      <c r="C2538" s="20"/>
      <c r="D2538" s="18"/>
      <c r="E2538" s="18"/>
      <c r="F2538" s="18"/>
      <c r="G2538" s="20"/>
      <c r="H2538" s="37"/>
      <c r="I2538" s="18"/>
      <c r="J2538" s="18"/>
    </row>
    <row r="2539" spans="2:14" ht="23.25" x14ac:dyDescent="0.35">
      <c r="B2539" s="897" t="s">
        <v>0</v>
      </c>
      <c r="C2539" s="897"/>
      <c r="D2539" s="897"/>
      <c r="E2539" s="897"/>
      <c r="F2539" s="897"/>
      <c r="G2539" s="897"/>
      <c r="H2539" s="897"/>
      <c r="I2539" s="897"/>
      <c r="J2539" s="897"/>
      <c r="K2539" s="897"/>
      <c r="L2539" s="897"/>
    </row>
    <row r="2540" spans="2:14" ht="23.25" x14ac:dyDescent="0.35">
      <c r="B2540" s="897" t="s">
        <v>465</v>
      </c>
      <c r="C2540" s="897"/>
      <c r="D2540" s="897"/>
      <c r="E2540" s="897"/>
      <c r="F2540" s="897"/>
      <c r="G2540" s="897"/>
      <c r="H2540" s="897"/>
      <c r="I2540" s="897"/>
      <c r="J2540" s="897"/>
      <c r="K2540" s="897"/>
      <c r="L2540" s="897"/>
    </row>
    <row r="2541" spans="2:14" ht="51" x14ac:dyDescent="0.2">
      <c r="B2541" s="96" t="s">
        <v>470</v>
      </c>
      <c r="C2541" s="96" t="s">
        <v>571</v>
      </c>
      <c r="D2541" s="96" t="s">
        <v>500</v>
      </c>
      <c r="E2541" s="96" t="s">
        <v>501</v>
      </c>
      <c r="F2541" s="96" t="s">
        <v>467</v>
      </c>
      <c r="G2541" s="97" t="s">
        <v>455</v>
      </c>
      <c r="H2541" s="150" t="s">
        <v>559</v>
      </c>
      <c r="I2541" s="783" t="s">
        <v>1107</v>
      </c>
      <c r="J2541" s="150"/>
      <c r="K2541" s="150" t="s">
        <v>777</v>
      </c>
      <c r="L2541" s="102" t="s">
        <v>790</v>
      </c>
      <c r="M2541" s="502"/>
      <c r="N2541" s="502"/>
    </row>
    <row r="2542" spans="2:14" ht="14.25" x14ac:dyDescent="0.2">
      <c r="B2542" s="501">
        <v>2</v>
      </c>
      <c r="C2542" s="501"/>
      <c r="D2542" s="501"/>
      <c r="E2542" s="701" t="s">
        <v>502</v>
      </c>
      <c r="F2542" s="698">
        <v>50610801</v>
      </c>
      <c r="G2542" s="501" t="s">
        <v>59</v>
      </c>
      <c r="H2542" s="517">
        <f t="shared" ref="H2542:M2542" si="314">H2543</f>
        <v>5000000</v>
      </c>
      <c r="I2542" s="695">
        <f t="shared" si="314"/>
        <v>1217996.96</v>
      </c>
      <c r="J2542" s="695"/>
      <c r="K2542" s="695">
        <f t="shared" si="314"/>
        <v>1000000</v>
      </c>
      <c r="L2542" s="695">
        <f t="shared" si="314"/>
        <v>0</v>
      </c>
      <c r="M2542" s="695">
        <f t="shared" si="314"/>
        <v>0</v>
      </c>
      <c r="N2542" s="502"/>
    </row>
    <row r="2543" spans="2:14" ht="14.25" x14ac:dyDescent="0.2">
      <c r="B2543" s="696">
        <v>2202</v>
      </c>
      <c r="C2543" s="696"/>
      <c r="D2543" s="696"/>
      <c r="E2543" s="701" t="s">
        <v>502</v>
      </c>
      <c r="F2543" s="698">
        <v>50610801</v>
      </c>
      <c r="G2543" s="697" t="s">
        <v>4</v>
      </c>
      <c r="H2543" s="515">
        <f t="shared" ref="H2543:L2543" si="315">SUM(H2544,H2546,H2550,H2556,H2561,H2563,H2565,H2569)</f>
        <v>5000000</v>
      </c>
      <c r="I2543" s="841">
        <f t="shared" si="315"/>
        <v>1217996.96</v>
      </c>
      <c r="J2543" s="515"/>
      <c r="K2543" s="515">
        <f t="shared" si="315"/>
        <v>1000000</v>
      </c>
      <c r="L2543" s="515">
        <f t="shared" si="315"/>
        <v>0</v>
      </c>
      <c r="M2543" s="502"/>
      <c r="N2543" s="502"/>
    </row>
    <row r="2544" spans="2:14" ht="14.25" x14ac:dyDescent="0.2">
      <c r="B2544" s="696">
        <v>220201</v>
      </c>
      <c r="C2544" s="696"/>
      <c r="D2544" s="696"/>
      <c r="E2544" s="701" t="s">
        <v>502</v>
      </c>
      <c r="F2544" s="698">
        <v>50610801</v>
      </c>
      <c r="G2544" s="697" t="s">
        <v>76</v>
      </c>
      <c r="H2544" s="515">
        <f t="shared" ref="H2544:L2544" si="316">SUM(H2545:H2545)</f>
        <v>200000</v>
      </c>
      <c r="I2544" s="515">
        <f t="shared" si="316"/>
        <v>80000</v>
      </c>
      <c r="J2544" s="515"/>
      <c r="K2544" s="515">
        <f t="shared" si="316"/>
        <v>250000</v>
      </c>
      <c r="L2544" s="515">
        <f t="shared" si="316"/>
        <v>0</v>
      </c>
      <c r="M2544" s="502"/>
      <c r="N2544" s="502"/>
    </row>
    <row r="2545" spans="2:14" ht="14.25" x14ac:dyDescent="0.2">
      <c r="B2545" s="698">
        <v>22020102</v>
      </c>
      <c r="C2545" s="698">
        <v>70130</v>
      </c>
      <c r="D2545" s="698"/>
      <c r="E2545" s="701" t="s">
        <v>502</v>
      </c>
      <c r="F2545" s="698">
        <v>50610801</v>
      </c>
      <c r="G2545" s="699" t="s">
        <v>78</v>
      </c>
      <c r="H2545" s="516">
        <v>200000</v>
      </c>
      <c r="I2545" s="516">
        <v>80000</v>
      </c>
      <c r="J2545" s="516"/>
      <c r="K2545" s="137">
        <v>250000</v>
      </c>
      <c r="L2545" s="137"/>
      <c r="M2545" s="502"/>
      <c r="N2545" s="502"/>
    </row>
    <row r="2546" spans="2:14" ht="14.25" x14ac:dyDescent="0.2">
      <c r="B2546" s="696">
        <v>220202</v>
      </c>
      <c r="C2546" s="696"/>
      <c r="D2546" s="696"/>
      <c r="E2546" s="701" t="s">
        <v>502</v>
      </c>
      <c r="F2546" s="698">
        <v>50610801</v>
      </c>
      <c r="G2546" s="697" t="s">
        <v>81</v>
      </c>
      <c r="H2546" s="136">
        <f t="shared" ref="H2546:L2546" si="317">SUM(H2547:H2549)</f>
        <v>300000</v>
      </c>
      <c r="I2546" s="136">
        <f t="shared" si="317"/>
        <v>140000</v>
      </c>
      <c r="J2546" s="136"/>
      <c r="K2546" s="136">
        <f t="shared" si="317"/>
        <v>0</v>
      </c>
      <c r="L2546" s="136">
        <f t="shared" si="317"/>
        <v>0</v>
      </c>
      <c r="M2546" s="502"/>
      <c r="N2546" s="502"/>
    </row>
    <row r="2547" spans="2:14" ht="14.25" x14ac:dyDescent="0.2">
      <c r="B2547" s="698">
        <v>22020201</v>
      </c>
      <c r="C2547" s="698"/>
      <c r="D2547" s="698"/>
      <c r="E2547" s="701" t="s">
        <v>502</v>
      </c>
      <c r="F2547" s="698">
        <v>50610801</v>
      </c>
      <c r="G2547" s="699" t="s">
        <v>82</v>
      </c>
      <c r="H2547" s="516">
        <v>200000</v>
      </c>
      <c r="I2547" s="516">
        <v>80000</v>
      </c>
      <c r="J2547" s="516"/>
      <c r="K2547" s="139"/>
      <c r="L2547" s="139"/>
      <c r="M2547" s="502"/>
      <c r="N2547" s="502"/>
    </row>
    <row r="2548" spans="2:14" ht="14.25" x14ac:dyDescent="0.2">
      <c r="B2548" s="698">
        <v>22020202</v>
      </c>
      <c r="C2548" s="698"/>
      <c r="D2548" s="698"/>
      <c r="E2548" s="701" t="s">
        <v>502</v>
      </c>
      <c r="F2548" s="698">
        <v>50610801</v>
      </c>
      <c r="G2548" s="699" t="s">
        <v>83</v>
      </c>
      <c r="H2548" s="502"/>
      <c r="I2548" s="139"/>
      <c r="J2548" s="139"/>
      <c r="K2548" s="139"/>
      <c r="L2548" s="139"/>
      <c r="M2548" s="502"/>
      <c r="N2548" s="502"/>
    </row>
    <row r="2549" spans="2:14" ht="14.25" x14ac:dyDescent="0.2">
      <c r="B2549" s="698">
        <v>22020203</v>
      </c>
      <c r="C2549" s="698"/>
      <c r="D2549" s="698"/>
      <c r="E2549" s="701" t="s">
        <v>502</v>
      </c>
      <c r="F2549" s="698">
        <v>50610801</v>
      </c>
      <c r="G2549" s="699" t="s">
        <v>84</v>
      </c>
      <c r="H2549" s="516">
        <v>100000</v>
      </c>
      <c r="I2549" s="516">
        <v>60000</v>
      </c>
      <c r="J2549" s="516"/>
      <c r="K2549" s="139"/>
      <c r="L2549" s="139"/>
      <c r="M2549" s="502"/>
      <c r="N2549" s="502"/>
    </row>
    <row r="2550" spans="2:14" ht="14.25" x14ac:dyDescent="0.2">
      <c r="B2550" s="696">
        <v>220203</v>
      </c>
      <c r="C2550" s="696"/>
      <c r="D2550" s="696"/>
      <c r="E2550" s="701" t="s">
        <v>502</v>
      </c>
      <c r="F2550" s="698">
        <v>50610801</v>
      </c>
      <c r="G2550" s="697" t="s">
        <v>89</v>
      </c>
      <c r="H2550" s="136">
        <f>SUM(H2551:H2555)</f>
        <v>1000000</v>
      </c>
      <c r="I2550" s="136">
        <f>SUM(I2551:I2555)</f>
        <v>290000</v>
      </c>
      <c r="J2550" s="136"/>
      <c r="K2550" s="136">
        <f>SUM(K2551:K2554)</f>
        <v>150000</v>
      </c>
      <c r="L2550" s="136">
        <f>SUM(L2551:L2553)</f>
        <v>0</v>
      </c>
      <c r="M2550" s="502"/>
      <c r="N2550" s="502"/>
    </row>
    <row r="2551" spans="2:14" ht="25.5" x14ac:dyDescent="0.2">
      <c r="B2551" s="698">
        <v>22020301</v>
      </c>
      <c r="C2551" s="698">
        <v>70130</v>
      </c>
      <c r="D2551" s="698"/>
      <c r="E2551" s="701" t="s">
        <v>502</v>
      </c>
      <c r="F2551" s="698">
        <v>50610801</v>
      </c>
      <c r="G2551" s="699" t="s">
        <v>90</v>
      </c>
      <c r="H2551" s="516">
        <v>300000</v>
      </c>
      <c r="I2551" s="516">
        <v>70000</v>
      </c>
      <c r="J2551" s="516"/>
      <c r="K2551" s="137">
        <v>150000</v>
      </c>
      <c r="L2551" s="137"/>
      <c r="M2551" s="502"/>
      <c r="N2551" s="502"/>
    </row>
    <row r="2552" spans="2:14" ht="14.25" x14ac:dyDescent="0.2">
      <c r="B2552" s="698">
        <v>22020306</v>
      </c>
      <c r="C2552" s="698"/>
      <c r="D2552" s="698"/>
      <c r="E2552" s="701" t="s">
        <v>502</v>
      </c>
      <c r="F2552" s="698">
        <v>50610801</v>
      </c>
      <c r="G2552" s="699" t="s">
        <v>95</v>
      </c>
      <c r="H2552" s="502"/>
      <c r="I2552" s="139"/>
      <c r="J2552" s="139"/>
      <c r="K2552" s="139"/>
      <c r="L2552" s="139"/>
      <c r="M2552" s="502"/>
      <c r="N2552" s="502"/>
    </row>
    <row r="2553" spans="2:14" ht="14.25" x14ac:dyDescent="0.2">
      <c r="B2553" s="698">
        <v>22020309</v>
      </c>
      <c r="C2553" s="698"/>
      <c r="D2553" s="698"/>
      <c r="E2553" s="701" t="s">
        <v>502</v>
      </c>
      <c r="F2553" s="698">
        <v>50610801</v>
      </c>
      <c r="G2553" s="699" t="s">
        <v>98</v>
      </c>
      <c r="H2553" s="516">
        <v>200000</v>
      </c>
      <c r="I2553" s="516">
        <v>60000</v>
      </c>
      <c r="J2553" s="516"/>
      <c r="K2553" s="139"/>
      <c r="L2553" s="139"/>
      <c r="M2553" s="502"/>
      <c r="N2553" s="502"/>
    </row>
    <row r="2554" spans="2:14" ht="14.25" x14ac:dyDescent="0.2">
      <c r="B2554" s="698">
        <v>22020310</v>
      </c>
      <c r="C2554" s="698"/>
      <c r="D2554" s="698"/>
      <c r="E2554" s="701" t="s">
        <v>502</v>
      </c>
      <c r="F2554" s="698">
        <v>50610801</v>
      </c>
      <c r="G2554" s="699" t="s">
        <v>99</v>
      </c>
      <c r="H2554" s="516">
        <v>200000</v>
      </c>
      <c r="I2554" s="516">
        <v>60000</v>
      </c>
      <c r="J2554" s="516"/>
      <c r="K2554" s="700"/>
      <c r="L2554" s="139"/>
      <c r="M2554" s="502"/>
      <c r="N2554" s="502"/>
    </row>
    <row r="2555" spans="2:14" ht="14.25" x14ac:dyDescent="0.2">
      <c r="B2555" s="698">
        <v>22020311</v>
      </c>
      <c r="C2555" s="698"/>
      <c r="D2555" s="698"/>
      <c r="E2555" s="701">
        <v>2101</v>
      </c>
      <c r="F2555" s="698">
        <v>50610801</v>
      </c>
      <c r="G2555" s="699" t="s">
        <v>876</v>
      </c>
      <c r="H2555" s="516">
        <v>300000</v>
      </c>
      <c r="I2555" s="516">
        <v>100000</v>
      </c>
      <c r="J2555" s="516"/>
      <c r="K2555" s="700"/>
      <c r="L2555" s="139"/>
      <c r="M2555" s="502"/>
      <c r="N2555" s="502"/>
    </row>
    <row r="2556" spans="2:14" ht="14.25" x14ac:dyDescent="0.2">
      <c r="B2556" s="696">
        <v>220204</v>
      </c>
      <c r="C2556" s="696"/>
      <c r="D2556" s="696"/>
      <c r="E2556" s="701" t="s">
        <v>502</v>
      </c>
      <c r="F2556" s="696"/>
      <c r="G2556" s="697" t="s">
        <v>101</v>
      </c>
      <c r="H2556" s="136">
        <f>SUM(H2557:H2560)</f>
        <v>1050000</v>
      </c>
      <c r="I2556" s="136">
        <f>SUM(I2557:I2560)</f>
        <v>370000</v>
      </c>
      <c r="J2556" s="136"/>
      <c r="K2556" s="136">
        <f>SUM(K2557:K2559)</f>
        <v>350000</v>
      </c>
      <c r="L2556" s="136">
        <f>SUM(L2557:L2559)</f>
        <v>0</v>
      </c>
      <c r="M2556" s="502"/>
      <c r="N2556" s="502"/>
    </row>
    <row r="2557" spans="2:14" ht="25.5" x14ac:dyDescent="0.2">
      <c r="B2557" s="698">
        <v>22020401</v>
      </c>
      <c r="C2557" s="698">
        <v>70130</v>
      </c>
      <c r="D2557" s="698"/>
      <c r="E2557" s="701" t="s">
        <v>502</v>
      </c>
      <c r="F2557" s="698">
        <v>50610801</v>
      </c>
      <c r="G2557" s="699" t="s">
        <v>102</v>
      </c>
      <c r="H2557" s="516">
        <v>350000</v>
      </c>
      <c r="I2557" s="516">
        <v>100000</v>
      </c>
      <c r="J2557" s="516"/>
      <c r="K2557" s="137">
        <v>150000</v>
      </c>
      <c r="L2557" s="137"/>
      <c r="M2557" s="502"/>
      <c r="N2557" s="502"/>
    </row>
    <row r="2558" spans="2:14" ht="14.25" x14ac:dyDescent="0.2">
      <c r="B2558" s="698">
        <v>22020402</v>
      </c>
      <c r="C2558" s="698">
        <v>70130</v>
      </c>
      <c r="D2558" s="698"/>
      <c r="E2558" s="701" t="s">
        <v>502</v>
      </c>
      <c r="F2558" s="698">
        <v>50610801</v>
      </c>
      <c r="G2558" s="699" t="s">
        <v>103</v>
      </c>
      <c r="H2558" s="516">
        <v>200000</v>
      </c>
      <c r="I2558" s="516">
        <v>100000</v>
      </c>
      <c r="J2558" s="516"/>
      <c r="K2558" s="137">
        <v>100000</v>
      </c>
      <c r="L2558" s="137"/>
      <c r="M2558" s="502"/>
      <c r="N2558" s="502"/>
    </row>
    <row r="2559" spans="2:14" ht="30.75" customHeight="1" x14ac:dyDescent="0.2">
      <c r="B2559" s="698">
        <v>22020405</v>
      </c>
      <c r="C2559" s="698">
        <v>70130</v>
      </c>
      <c r="D2559" s="698"/>
      <c r="E2559" s="701" t="s">
        <v>502</v>
      </c>
      <c r="F2559" s="698">
        <v>50610801</v>
      </c>
      <c r="G2559" s="699" t="s">
        <v>106</v>
      </c>
      <c r="H2559" s="516">
        <v>300000</v>
      </c>
      <c r="I2559" s="516">
        <v>100000</v>
      </c>
      <c r="J2559" s="516"/>
      <c r="K2559" s="496">
        <v>100000</v>
      </c>
      <c r="L2559" s="137"/>
      <c r="M2559" s="502"/>
      <c r="N2559" s="502"/>
    </row>
    <row r="2560" spans="2:14" ht="30.75" customHeight="1" x14ac:dyDescent="0.2">
      <c r="B2560" s="698">
        <v>22020406</v>
      </c>
      <c r="C2560" s="698">
        <v>70130</v>
      </c>
      <c r="D2560" s="698"/>
      <c r="E2560" s="701" t="s">
        <v>502</v>
      </c>
      <c r="F2560" s="698">
        <v>50610801</v>
      </c>
      <c r="G2560" s="699" t="s">
        <v>867</v>
      </c>
      <c r="H2560" s="516">
        <v>200000</v>
      </c>
      <c r="I2560" s="516">
        <v>70000</v>
      </c>
      <c r="J2560" s="516"/>
      <c r="K2560" s="496"/>
      <c r="L2560" s="137"/>
      <c r="M2560" s="502"/>
      <c r="N2560" s="502"/>
    </row>
    <row r="2561" spans="2:14" ht="14.25" x14ac:dyDescent="0.2">
      <c r="B2561" s="696">
        <v>220205</v>
      </c>
      <c r="C2561" s="696"/>
      <c r="D2561" s="696"/>
      <c r="E2561" s="696"/>
      <c r="F2561" s="696"/>
      <c r="G2561" s="697" t="s">
        <v>113</v>
      </c>
      <c r="H2561" s="515">
        <f t="shared" ref="H2561:L2561" si="318">SUM(H2562:H2562)</f>
        <v>350000</v>
      </c>
      <c r="I2561" s="515">
        <f t="shared" si="318"/>
        <v>57996.959999999999</v>
      </c>
      <c r="J2561" s="515"/>
      <c r="K2561" s="515">
        <f t="shared" si="318"/>
        <v>150000</v>
      </c>
      <c r="L2561" s="515">
        <f t="shared" si="318"/>
        <v>0</v>
      </c>
      <c r="M2561" s="502"/>
      <c r="N2561" s="502"/>
    </row>
    <row r="2562" spans="2:14" ht="14.25" x14ac:dyDescent="0.2">
      <c r="B2562" s="698">
        <v>22020501</v>
      </c>
      <c r="C2562" s="698">
        <v>70130</v>
      </c>
      <c r="D2562" s="698"/>
      <c r="E2562" s="701" t="s">
        <v>502</v>
      </c>
      <c r="F2562" s="698">
        <v>50610801</v>
      </c>
      <c r="G2562" s="699" t="s">
        <v>114</v>
      </c>
      <c r="H2562" s="516">
        <v>350000</v>
      </c>
      <c r="I2562" s="516">
        <f>60000-2003.04</f>
        <v>57996.959999999999</v>
      </c>
      <c r="J2562" s="516"/>
      <c r="K2562" s="139">
        <v>150000</v>
      </c>
      <c r="L2562" s="139"/>
      <c r="M2562" s="502"/>
      <c r="N2562" s="502"/>
    </row>
    <row r="2563" spans="2:14" ht="14.25" x14ac:dyDescent="0.2">
      <c r="B2563" s="698">
        <v>220206</v>
      </c>
      <c r="C2563" s="698"/>
      <c r="D2563" s="698"/>
      <c r="E2563" s="701"/>
      <c r="F2563" s="698"/>
      <c r="G2563" s="697" t="s">
        <v>547</v>
      </c>
      <c r="H2563" s="516">
        <f>SUM(H2564:H2564)</f>
        <v>0</v>
      </c>
      <c r="I2563" s="516">
        <f>SUM(I2564:I2564)</f>
        <v>40000</v>
      </c>
      <c r="J2563" s="516"/>
      <c r="K2563" s="139"/>
      <c r="L2563" s="139"/>
      <c r="M2563" s="502"/>
      <c r="N2563" s="502"/>
    </row>
    <row r="2564" spans="2:14" ht="14.25" x14ac:dyDescent="0.2">
      <c r="B2564" s="698">
        <v>22020605</v>
      </c>
      <c r="C2564" s="698">
        <v>70130</v>
      </c>
      <c r="D2564" s="698"/>
      <c r="E2564" s="701" t="s">
        <v>502</v>
      </c>
      <c r="F2564" s="698">
        <v>50610801</v>
      </c>
      <c r="G2564" s="699" t="s">
        <v>121</v>
      </c>
      <c r="H2564" s="516"/>
      <c r="I2564" s="516">
        <v>40000</v>
      </c>
      <c r="J2564" s="516"/>
      <c r="K2564" s="139"/>
      <c r="L2564" s="139"/>
      <c r="M2564" s="502"/>
      <c r="N2564" s="502"/>
    </row>
    <row r="2565" spans="2:14" ht="14.25" x14ac:dyDescent="0.2">
      <c r="B2565" s="698">
        <v>220208</v>
      </c>
      <c r="C2565" s="698"/>
      <c r="D2565" s="698"/>
      <c r="E2565" s="701"/>
      <c r="F2565" s="698"/>
      <c r="G2565" s="697" t="s">
        <v>548</v>
      </c>
      <c r="H2565" s="702">
        <f>SUM(H2566:H2568)</f>
        <v>1500000</v>
      </c>
      <c r="I2565" s="702">
        <f>SUM(I2566:I2568)</f>
        <v>140000</v>
      </c>
      <c r="J2565" s="702"/>
      <c r="K2565" s="139"/>
      <c r="L2565" s="139"/>
      <c r="M2565" s="502"/>
      <c r="N2565" s="502"/>
    </row>
    <row r="2566" spans="2:14" ht="14.25" x14ac:dyDescent="0.2">
      <c r="B2566" s="698"/>
      <c r="C2566" s="698"/>
      <c r="D2566" s="698"/>
      <c r="E2566" s="701"/>
      <c r="F2566" s="698"/>
      <c r="G2566" s="699" t="s">
        <v>877</v>
      </c>
      <c r="H2566" s="516">
        <v>500000</v>
      </c>
      <c r="I2566" s="516">
        <v>90000</v>
      </c>
      <c r="J2566" s="516"/>
      <c r="K2566" s="139"/>
      <c r="L2566" s="139"/>
      <c r="M2566" s="502"/>
      <c r="N2566" s="502"/>
    </row>
    <row r="2567" spans="2:14" ht="14.25" x14ac:dyDescent="0.2">
      <c r="B2567" s="698">
        <v>22020803</v>
      </c>
      <c r="C2567" s="698">
        <v>70130</v>
      </c>
      <c r="D2567" s="698"/>
      <c r="E2567" s="701" t="s">
        <v>502</v>
      </c>
      <c r="F2567" s="698">
        <v>50610801</v>
      </c>
      <c r="G2567" s="699" t="s">
        <v>132</v>
      </c>
      <c r="H2567" s="516">
        <v>600000</v>
      </c>
      <c r="I2567" s="516">
        <v>0</v>
      </c>
      <c r="J2567" s="516"/>
      <c r="K2567" s="139"/>
      <c r="L2567" s="139"/>
      <c r="M2567" s="502"/>
      <c r="N2567" s="502"/>
    </row>
    <row r="2568" spans="2:14" ht="14.25" x14ac:dyDescent="0.2">
      <c r="B2568" s="698">
        <v>22020806</v>
      </c>
      <c r="C2568" s="698">
        <v>70130</v>
      </c>
      <c r="D2568" s="698"/>
      <c r="E2568" s="701" t="s">
        <v>502</v>
      </c>
      <c r="F2568" s="698">
        <v>50610801</v>
      </c>
      <c r="G2568" s="699" t="s">
        <v>672</v>
      </c>
      <c r="H2568" s="516">
        <v>400000</v>
      </c>
      <c r="I2568" s="516">
        <v>50000</v>
      </c>
      <c r="J2568" s="516"/>
      <c r="K2568" s="139"/>
      <c r="L2568" s="139"/>
      <c r="M2568" s="502"/>
      <c r="N2568" s="502"/>
    </row>
    <row r="2569" spans="2:14" ht="42" customHeight="1" x14ac:dyDescent="0.2">
      <c r="B2569" s="696">
        <v>220210</v>
      </c>
      <c r="C2569" s="696"/>
      <c r="D2569" s="696"/>
      <c r="E2569" s="696"/>
      <c r="F2569" s="696"/>
      <c r="G2569" s="697" t="s">
        <v>137</v>
      </c>
      <c r="H2569" s="502">
        <f>SUM(H2570,H2571)</f>
        <v>600000</v>
      </c>
      <c r="I2569" s="502">
        <f>SUM(I2570,I2571)</f>
        <v>100000</v>
      </c>
      <c r="J2569" s="502"/>
      <c r="K2569" s="515">
        <f>SUM(K2570:K2571)</f>
        <v>100000</v>
      </c>
      <c r="L2569" s="515">
        <f>SUM(L2570:L2571)</f>
        <v>0</v>
      </c>
      <c r="M2569" s="502"/>
      <c r="N2569" s="502"/>
    </row>
    <row r="2570" spans="2:14" ht="14.25" x14ac:dyDescent="0.2">
      <c r="B2570" s="698">
        <v>22021001</v>
      </c>
      <c r="C2570" s="698"/>
      <c r="D2570" s="698"/>
      <c r="E2570" s="698"/>
      <c r="F2570" s="698"/>
      <c r="G2570" s="699" t="s">
        <v>138</v>
      </c>
      <c r="H2570" s="502">
        <v>200000</v>
      </c>
      <c r="I2570" s="502">
        <v>50000</v>
      </c>
      <c r="J2570" s="502"/>
      <c r="K2570" s="137">
        <v>100000</v>
      </c>
      <c r="L2570" s="137"/>
      <c r="M2570" s="502"/>
      <c r="N2570" s="502"/>
    </row>
    <row r="2571" spans="2:14" ht="14.25" x14ac:dyDescent="0.2">
      <c r="B2571" s="698">
        <v>22021003</v>
      </c>
      <c r="C2571" s="698"/>
      <c r="D2571" s="698"/>
      <c r="E2571" s="698"/>
      <c r="F2571" s="698"/>
      <c r="G2571" s="699" t="s">
        <v>878</v>
      </c>
      <c r="H2571" s="502">
        <v>400000</v>
      </c>
      <c r="I2571" s="502">
        <v>50000</v>
      </c>
      <c r="J2571" s="502"/>
      <c r="K2571" s="137"/>
      <c r="L2571" s="137"/>
      <c r="M2571" s="502"/>
      <c r="N2571" s="502"/>
    </row>
    <row r="2572" spans="2:14" ht="14.25" x14ac:dyDescent="0.2">
      <c r="B2572" s="501"/>
      <c r="C2572" s="501"/>
      <c r="D2572" s="501"/>
      <c r="E2572" s="501"/>
      <c r="F2572" s="501"/>
      <c r="G2572" s="501"/>
      <c r="H2572" s="501"/>
      <c r="I2572" s="501"/>
      <c r="J2572" s="501"/>
      <c r="K2572" s="502"/>
      <c r="L2572" s="502"/>
      <c r="M2572" s="502"/>
      <c r="N2572" s="502"/>
    </row>
    <row r="2573" spans="2:14" ht="14.25" x14ac:dyDescent="0.2">
      <c r="B2573" s="501"/>
      <c r="C2573" s="501"/>
      <c r="D2573" s="501"/>
      <c r="E2573" s="501"/>
      <c r="F2573" s="501"/>
      <c r="G2573" s="501"/>
      <c r="H2573" s="501"/>
      <c r="I2573" s="501"/>
      <c r="J2573" s="501"/>
      <c r="K2573" s="502"/>
      <c r="L2573" s="502"/>
      <c r="M2573" s="502"/>
      <c r="N2573" s="502"/>
    </row>
    <row r="2574" spans="2:14" ht="14.25" x14ac:dyDescent="0.2">
      <c r="B2574" s="501"/>
      <c r="C2574" s="501"/>
      <c r="D2574" s="501"/>
      <c r="E2574" s="501"/>
      <c r="F2574" s="501"/>
      <c r="G2574" s="501"/>
      <c r="H2574" s="501"/>
      <c r="I2574" s="501"/>
      <c r="J2574" s="501"/>
      <c r="K2574" s="502"/>
      <c r="L2574" s="502"/>
      <c r="M2574" s="502"/>
      <c r="N2574" s="502"/>
    </row>
    <row r="2575" spans="2:14" ht="14.25" x14ac:dyDescent="0.2">
      <c r="B2575" s="501"/>
      <c r="C2575" s="914" t="s">
        <v>222</v>
      </c>
      <c r="D2575" s="914"/>
      <c r="E2575" s="914"/>
      <c r="F2575" s="914"/>
      <c r="G2575" s="914"/>
      <c r="H2575" s="914"/>
      <c r="I2575" s="914"/>
      <c r="J2575" s="914"/>
      <c r="K2575" s="703"/>
      <c r="L2575" s="703"/>
      <c r="M2575" s="703"/>
      <c r="N2575" s="703"/>
    </row>
    <row r="2576" spans="2:14" ht="14.25" x14ac:dyDescent="0.2">
      <c r="B2576" s="501"/>
      <c r="C2576" s="693"/>
      <c r="D2576" s="693"/>
      <c r="E2576" s="693"/>
      <c r="F2576" s="693"/>
      <c r="G2576" s="693" t="s">
        <v>3</v>
      </c>
      <c r="H2576" s="703"/>
      <c r="I2576" s="693"/>
      <c r="J2576" s="693"/>
      <c r="K2576" s="703"/>
      <c r="L2576" s="703"/>
      <c r="M2576" s="703"/>
      <c r="N2576" s="703"/>
    </row>
    <row r="2577" spans="2:14" ht="14.25" x14ac:dyDescent="0.2">
      <c r="B2577" s="501"/>
      <c r="C2577" s="693"/>
      <c r="D2577" s="693"/>
      <c r="E2577" s="693"/>
      <c r="F2577" s="693"/>
      <c r="G2577" s="693" t="s">
        <v>4</v>
      </c>
      <c r="H2577" s="518">
        <f t="shared" ref="H2577:L2577" si="319">H2543</f>
        <v>5000000</v>
      </c>
      <c r="I2577" s="839">
        <f t="shared" si="319"/>
        <v>1217996.96</v>
      </c>
      <c r="J2577" s="518"/>
      <c r="K2577" s="518">
        <f t="shared" si="319"/>
        <v>1000000</v>
      </c>
      <c r="L2577" s="518">
        <f t="shared" si="319"/>
        <v>0</v>
      </c>
      <c r="M2577" s="703"/>
      <c r="N2577" s="703"/>
    </row>
    <row r="2578" spans="2:14" ht="14.25" x14ac:dyDescent="0.2">
      <c r="B2578" s="501"/>
      <c r="C2578" s="693"/>
      <c r="D2578" s="693"/>
      <c r="E2578" s="693"/>
      <c r="F2578" s="693"/>
      <c r="G2578" s="693" t="s">
        <v>154</v>
      </c>
      <c r="H2578" s="703"/>
      <c r="I2578" s="693"/>
      <c r="J2578" s="693"/>
      <c r="K2578" s="703"/>
      <c r="L2578" s="703"/>
      <c r="M2578" s="703"/>
      <c r="N2578" s="703"/>
    </row>
    <row r="2579" spans="2:14" ht="14.25" x14ac:dyDescent="0.2">
      <c r="B2579" s="501"/>
      <c r="C2579" s="693"/>
      <c r="D2579" s="693"/>
      <c r="E2579" s="693"/>
      <c r="F2579" s="693"/>
      <c r="G2579" s="693" t="s">
        <v>2</v>
      </c>
      <c r="H2579" s="517">
        <f t="shared" ref="H2579:L2579" si="320">SUM(H2576:H2578)</f>
        <v>5000000</v>
      </c>
      <c r="I2579" s="840">
        <f t="shared" si="320"/>
        <v>1217996.96</v>
      </c>
      <c r="J2579" s="517"/>
      <c r="K2579" s="517">
        <f t="shared" si="320"/>
        <v>1000000</v>
      </c>
      <c r="L2579" s="517">
        <f t="shared" si="320"/>
        <v>0</v>
      </c>
      <c r="M2579" s="703"/>
      <c r="N2579" s="703"/>
    </row>
    <row r="2580" spans="2:14" x14ac:dyDescent="0.25">
      <c r="B2580" s="18"/>
      <c r="C2580" s="20"/>
      <c r="D2580" s="18"/>
      <c r="E2580" s="18"/>
      <c r="F2580" s="18"/>
      <c r="G2580" s="20"/>
      <c r="H2580" s="37"/>
      <c r="I2580" s="18"/>
      <c r="J2580" s="18"/>
    </row>
    <row r="2581" spans="2:14" ht="23.25" x14ac:dyDescent="0.35">
      <c r="B2581" s="895" t="s">
        <v>0</v>
      </c>
      <c r="C2581" s="895"/>
      <c r="D2581" s="895"/>
      <c r="E2581" s="895"/>
      <c r="F2581" s="895"/>
      <c r="G2581" s="895"/>
      <c r="H2581" s="895"/>
      <c r="I2581" s="895"/>
      <c r="J2581" s="895"/>
      <c r="K2581" s="895"/>
      <c r="L2581" s="895"/>
    </row>
    <row r="2582" spans="2:14" ht="23.25" x14ac:dyDescent="0.35">
      <c r="B2582" s="895" t="s">
        <v>453</v>
      </c>
      <c r="C2582" s="895"/>
      <c r="D2582" s="895"/>
      <c r="E2582" s="895"/>
      <c r="F2582" s="895"/>
      <c r="G2582" s="895"/>
      <c r="H2582" s="895"/>
      <c r="I2582" s="895"/>
      <c r="J2582" s="895"/>
      <c r="K2582" s="895"/>
      <c r="L2582" s="895"/>
    </row>
    <row r="2583" spans="2:14" ht="51" x14ac:dyDescent="0.2">
      <c r="B2583" s="542" t="s">
        <v>470</v>
      </c>
      <c r="C2583" s="542" t="s">
        <v>466</v>
      </c>
      <c r="D2583" s="542" t="s">
        <v>500</v>
      </c>
      <c r="E2583" s="542" t="s">
        <v>501</v>
      </c>
      <c r="F2583" s="542" t="s">
        <v>467</v>
      </c>
      <c r="G2583" s="317" t="s">
        <v>455</v>
      </c>
      <c r="H2583" s="214" t="s">
        <v>559</v>
      </c>
      <c r="I2583" s="783" t="s">
        <v>1107</v>
      </c>
      <c r="J2583" s="214"/>
      <c r="K2583" s="542" t="s">
        <v>777</v>
      </c>
      <c r="L2583" s="295" t="s">
        <v>790</v>
      </c>
    </row>
    <row r="2584" spans="2:14" ht="14.25" x14ac:dyDescent="0.2">
      <c r="B2584" s="544"/>
      <c r="C2584" s="544"/>
      <c r="D2584" s="544"/>
      <c r="E2584" s="544"/>
      <c r="F2584" s="544"/>
      <c r="G2584" s="215"/>
      <c r="H2584" s="221"/>
      <c r="I2584" s="221"/>
      <c r="J2584" s="221"/>
      <c r="K2584" s="221"/>
      <c r="L2584" s="221"/>
    </row>
    <row r="2585" spans="2:14" ht="14.25" x14ac:dyDescent="0.2">
      <c r="B2585" s="294">
        <v>2</v>
      </c>
      <c r="C2585" s="294"/>
      <c r="D2585" s="294"/>
      <c r="E2585" s="294"/>
      <c r="F2585" s="294"/>
      <c r="G2585" s="542" t="s">
        <v>59</v>
      </c>
      <c r="H2585" s="217">
        <f t="shared" ref="H2585:L2585" si="321">SUM(H2586,H2593)</f>
        <v>120075947</v>
      </c>
      <c r="I2585" s="217">
        <f t="shared" si="321"/>
        <v>72803649.269999996</v>
      </c>
      <c r="J2585" s="217"/>
      <c r="K2585" s="217">
        <f t="shared" si="321"/>
        <v>97545995</v>
      </c>
      <c r="L2585" s="217">
        <f t="shared" si="321"/>
        <v>78587371.210000008</v>
      </c>
    </row>
    <row r="2586" spans="2:14" ht="14.25" x14ac:dyDescent="0.2">
      <c r="B2586" s="294">
        <v>21</v>
      </c>
      <c r="C2586" s="294"/>
      <c r="D2586" s="294"/>
      <c r="E2586" s="294"/>
      <c r="F2586" s="294"/>
      <c r="G2586" s="295" t="s">
        <v>3</v>
      </c>
      <c r="H2586" s="217">
        <f t="shared" ref="H2586:L2586" si="322">SUM(H2587:H2589)</f>
        <v>25075947</v>
      </c>
      <c r="I2586" s="217">
        <f t="shared" si="322"/>
        <v>25075947</v>
      </c>
      <c r="J2586" s="217"/>
      <c r="K2586" s="217">
        <f t="shared" si="322"/>
        <v>17545995</v>
      </c>
      <c r="L2586" s="217">
        <f t="shared" si="322"/>
        <v>12427371.210000001</v>
      </c>
    </row>
    <row r="2587" spans="2:14" ht="14.25" x14ac:dyDescent="0.2">
      <c r="B2587" s="544">
        <v>21010101</v>
      </c>
      <c r="C2587" s="544"/>
      <c r="D2587" s="544"/>
      <c r="E2587" s="544"/>
      <c r="F2587" s="544"/>
      <c r="G2587" s="213" t="s">
        <v>60</v>
      </c>
      <c r="H2587" s="217">
        <f>'SOCIAL SECTOR PERSONNEL COST'!H2029</f>
        <v>24295947</v>
      </c>
      <c r="I2587" s="217">
        <f>H2587</f>
        <v>24295947</v>
      </c>
      <c r="J2587" s="217"/>
      <c r="K2587" s="396">
        <v>16915995</v>
      </c>
      <c r="L2587" s="217">
        <v>12427371.210000001</v>
      </c>
    </row>
    <row r="2588" spans="2:14" ht="14.25" x14ac:dyDescent="0.2">
      <c r="B2588" s="544">
        <v>21010102</v>
      </c>
      <c r="C2588" s="544"/>
      <c r="D2588" s="544"/>
      <c r="E2588" s="544"/>
      <c r="F2588" s="544"/>
      <c r="G2588" s="213" t="s">
        <v>61</v>
      </c>
      <c r="H2588" s="211"/>
      <c r="I2588" s="211"/>
      <c r="J2588" s="211"/>
      <c r="K2588" s="221"/>
      <c r="L2588" s="211"/>
    </row>
    <row r="2589" spans="2:14" ht="25.5" x14ac:dyDescent="0.2">
      <c r="B2589" s="294">
        <v>2102</v>
      </c>
      <c r="C2589" s="294"/>
      <c r="D2589" s="294"/>
      <c r="E2589" s="294"/>
      <c r="F2589" s="294"/>
      <c r="G2589" s="295" t="s">
        <v>564</v>
      </c>
      <c r="H2589" s="217">
        <f>H2590</f>
        <v>780000</v>
      </c>
      <c r="I2589" s="217">
        <f t="shared" ref="I2589:L2589" si="323">I2590</f>
        <v>780000</v>
      </c>
      <c r="J2589" s="217"/>
      <c r="K2589" s="217">
        <f t="shared" si="323"/>
        <v>630000</v>
      </c>
      <c r="L2589" s="217">
        <f t="shared" si="323"/>
        <v>0</v>
      </c>
    </row>
    <row r="2590" spans="2:14" ht="14.25" x14ac:dyDescent="0.2">
      <c r="B2590" s="294">
        <v>210201</v>
      </c>
      <c r="C2590" s="294"/>
      <c r="D2590" s="294"/>
      <c r="E2590" s="294"/>
      <c r="F2590" s="294"/>
      <c r="G2590" s="295" t="s">
        <v>64</v>
      </c>
      <c r="H2590" s="217">
        <f>SUM(H2591:H2592)</f>
        <v>780000</v>
      </c>
      <c r="I2590" s="217">
        <f t="shared" ref="I2590:L2590" si="324">SUM(I2591:I2592)</f>
        <v>780000</v>
      </c>
      <c r="J2590" s="217"/>
      <c r="K2590" s="217">
        <f t="shared" si="324"/>
        <v>630000</v>
      </c>
      <c r="L2590" s="217">
        <f t="shared" si="324"/>
        <v>0</v>
      </c>
    </row>
    <row r="2591" spans="2:14" ht="14.25" x14ac:dyDescent="0.2">
      <c r="B2591" s="544">
        <v>21020101</v>
      </c>
      <c r="C2591" s="544"/>
      <c r="D2591" s="544"/>
      <c r="E2591" s="544"/>
      <c r="F2591" s="544"/>
      <c r="G2591" s="213" t="s">
        <v>65</v>
      </c>
      <c r="H2591" s="396">
        <v>0</v>
      </c>
      <c r="I2591" s="396">
        <f>H2591</f>
        <v>0</v>
      </c>
      <c r="J2591" s="396"/>
      <c r="K2591" s="396">
        <v>0</v>
      </c>
      <c r="L2591" s="217"/>
    </row>
    <row r="2592" spans="2:14" ht="14.25" x14ac:dyDescent="0.2">
      <c r="B2592" s="544">
        <v>21020102</v>
      </c>
      <c r="C2592" s="544"/>
      <c r="D2592" s="544"/>
      <c r="E2592" s="544"/>
      <c r="F2592" s="544"/>
      <c r="G2592" s="213" t="s">
        <v>454</v>
      </c>
      <c r="H2592" s="396">
        <f>'SOCIAL SECTOR PERSONNEL COST'!I2029</f>
        <v>780000</v>
      </c>
      <c r="I2592" s="396">
        <f>H2592</f>
        <v>780000</v>
      </c>
      <c r="J2592" s="396"/>
      <c r="K2592" s="396">
        <v>630000</v>
      </c>
      <c r="L2592" s="217"/>
    </row>
    <row r="2593" spans="2:12" ht="20.25" customHeight="1" x14ac:dyDescent="0.2">
      <c r="B2593" s="294">
        <v>2202</v>
      </c>
      <c r="C2593" s="294"/>
      <c r="D2593" s="294"/>
      <c r="E2593" s="294"/>
      <c r="F2593" s="294"/>
      <c r="G2593" s="295" t="s">
        <v>4</v>
      </c>
      <c r="H2593" s="217">
        <f>SUM(H2594,H2597,H2600,H2603,H2610,H2611,H2613,H2616)</f>
        <v>95000000</v>
      </c>
      <c r="I2593" s="220">
        <f t="shared" ref="I2593:L2593" si="325">SUM(I2594,I2597,I2600,I2603,I2611,I2613,I2616)</f>
        <v>47727702.269999996</v>
      </c>
      <c r="J2593" s="217"/>
      <c r="K2593" s="217">
        <f t="shared" si="325"/>
        <v>80000000</v>
      </c>
      <c r="L2593" s="217">
        <f t="shared" si="325"/>
        <v>66160000</v>
      </c>
    </row>
    <row r="2594" spans="2:12" ht="14.25" x14ac:dyDescent="0.2">
      <c r="B2594" s="294">
        <v>220201</v>
      </c>
      <c r="C2594" s="544">
        <v>70980</v>
      </c>
      <c r="D2594" s="294" t="s">
        <v>153</v>
      </c>
      <c r="E2594" s="300" t="s">
        <v>502</v>
      </c>
      <c r="F2594" s="300" t="s">
        <v>482</v>
      </c>
      <c r="G2594" s="295" t="s">
        <v>561</v>
      </c>
      <c r="H2594" s="217">
        <f>SUM(H2595:H2596)</f>
        <v>35000000</v>
      </c>
      <c r="I2594" s="217">
        <f t="shared" ref="I2594:L2594" si="326">SUM(I2595:I2596)</f>
        <v>4700000</v>
      </c>
      <c r="J2594" s="217"/>
      <c r="K2594" s="217">
        <f t="shared" si="326"/>
        <v>34700000</v>
      </c>
      <c r="L2594" s="217">
        <f t="shared" si="326"/>
        <v>37400000</v>
      </c>
    </row>
    <row r="2595" spans="2:12" ht="14.25" x14ac:dyDescent="0.2">
      <c r="B2595" s="544">
        <v>22020101</v>
      </c>
      <c r="C2595" s="544">
        <v>70980</v>
      </c>
      <c r="D2595" s="544"/>
      <c r="E2595" s="300" t="s">
        <v>502</v>
      </c>
      <c r="F2595" s="300" t="s">
        <v>482</v>
      </c>
      <c r="G2595" s="213" t="s">
        <v>77</v>
      </c>
      <c r="H2595" s="396">
        <v>2000000</v>
      </c>
      <c r="I2595" s="396">
        <v>2200000</v>
      </c>
      <c r="J2595" s="396"/>
      <c r="K2595" s="396">
        <v>5500000</v>
      </c>
      <c r="L2595" s="396">
        <v>5500000</v>
      </c>
    </row>
    <row r="2596" spans="2:12" ht="33" customHeight="1" x14ac:dyDescent="0.2">
      <c r="B2596" s="544">
        <v>22020102</v>
      </c>
      <c r="C2596" s="544">
        <v>70980</v>
      </c>
      <c r="D2596" s="544"/>
      <c r="E2596" s="300" t="s">
        <v>502</v>
      </c>
      <c r="F2596" s="300" t="s">
        <v>482</v>
      </c>
      <c r="G2596" s="213" t="s">
        <v>78</v>
      </c>
      <c r="H2596" s="396">
        <v>33000000</v>
      </c>
      <c r="I2596" s="396">
        <v>2500000</v>
      </c>
      <c r="J2596" s="396"/>
      <c r="K2596" s="396">
        <v>29200000</v>
      </c>
      <c r="L2596" s="396">
        <v>31900000</v>
      </c>
    </row>
    <row r="2597" spans="2:12" ht="14.25" x14ac:dyDescent="0.2">
      <c r="B2597" s="294">
        <v>220202</v>
      </c>
      <c r="C2597" s="294"/>
      <c r="D2597" s="294"/>
      <c r="E2597" s="300" t="s">
        <v>502</v>
      </c>
      <c r="F2597" s="300" t="s">
        <v>482</v>
      </c>
      <c r="G2597" s="295" t="s">
        <v>568</v>
      </c>
      <c r="H2597" s="217">
        <f>SUM(H2598:H2599)</f>
        <v>1000000</v>
      </c>
      <c r="I2597" s="217">
        <f t="shared" ref="I2597:L2597" si="327">SUM(I2598:I2599)</f>
        <v>1100000</v>
      </c>
      <c r="J2597" s="217"/>
      <c r="K2597" s="217">
        <f t="shared" si="327"/>
        <v>1300000</v>
      </c>
      <c r="L2597" s="217">
        <f t="shared" si="327"/>
        <v>600000</v>
      </c>
    </row>
    <row r="2598" spans="2:12" ht="14.25" x14ac:dyDescent="0.2">
      <c r="B2598" s="544">
        <v>22020201</v>
      </c>
      <c r="C2598" s="544">
        <v>70435</v>
      </c>
      <c r="D2598" s="544"/>
      <c r="E2598" s="300" t="s">
        <v>502</v>
      </c>
      <c r="F2598" s="300" t="s">
        <v>482</v>
      </c>
      <c r="G2598" s="213" t="s">
        <v>82</v>
      </c>
      <c r="H2598" s="396">
        <v>1000000</v>
      </c>
      <c r="I2598" s="396">
        <v>800000</v>
      </c>
      <c r="J2598" s="396"/>
      <c r="K2598" s="396">
        <v>1000000</v>
      </c>
      <c r="L2598" s="396">
        <v>400000</v>
      </c>
    </row>
    <row r="2599" spans="2:12" ht="27" customHeight="1" x14ac:dyDescent="0.2">
      <c r="B2599" s="544">
        <v>22020204</v>
      </c>
      <c r="C2599" s="544"/>
      <c r="D2599" s="544"/>
      <c r="E2599" s="300" t="s">
        <v>502</v>
      </c>
      <c r="F2599" s="300" t="s">
        <v>482</v>
      </c>
      <c r="G2599" s="213" t="s">
        <v>85</v>
      </c>
      <c r="H2599" s="396"/>
      <c r="I2599" s="396">
        <v>300000</v>
      </c>
      <c r="J2599" s="396"/>
      <c r="K2599" s="396">
        <v>300000</v>
      </c>
      <c r="L2599" s="217">
        <v>200000</v>
      </c>
    </row>
    <row r="2600" spans="2:12" ht="14.25" x14ac:dyDescent="0.2">
      <c r="B2600" s="294">
        <v>220203</v>
      </c>
      <c r="C2600" s="294">
        <v>70133</v>
      </c>
      <c r="D2600" s="294"/>
      <c r="E2600" s="300" t="s">
        <v>502</v>
      </c>
      <c r="F2600" s="300" t="s">
        <v>482</v>
      </c>
      <c r="G2600" s="295" t="s">
        <v>563</v>
      </c>
      <c r="H2600" s="217">
        <f>SUM(H2601:H2602)</f>
        <v>1500000</v>
      </c>
      <c r="I2600" s="217">
        <f t="shared" ref="I2600:L2600" si="328">SUM(I2601)</f>
        <v>1000000</v>
      </c>
      <c r="J2600" s="217"/>
      <c r="K2600" s="217">
        <f t="shared" si="328"/>
        <v>1500000</v>
      </c>
      <c r="L2600" s="217">
        <f t="shared" si="328"/>
        <v>680000</v>
      </c>
    </row>
    <row r="2601" spans="2:12" ht="27" customHeight="1" x14ac:dyDescent="0.2">
      <c r="B2601" s="544">
        <v>22020301</v>
      </c>
      <c r="C2601" s="544">
        <v>70133</v>
      </c>
      <c r="D2601" s="544"/>
      <c r="E2601" s="300" t="s">
        <v>502</v>
      </c>
      <c r="F2601" s="300" t="s">
        <v>482</v>
      </c>
      <c r="G2601" s="213" t="s">
        <v>90</v>
      </c>
      <c r="H2601" s="396">
        <v>1000000</v>
      </c>
      <c r="I2601" s="396">
        <v>1000000</v>
      </c>
      <c r="J2601" s="396"/>
      <c r="K2601" s="396">
        <v>1500000</v>
      </c>
      <c r="L2601" s="396">
        <v>680000</v>
      </c>
    </row>
    <row r="2602" spans="2:12" ht="27" customHeight="1" x14ac:dyDescent="0.2">
      <c r="B2602" s="544">
        <v>22020305</v>
      </c>
      <c r="C2602" s="544">
        <v>70133</v>
      </c>
      <c r="D2602" s="544"/>
      <c r="E2602" s="300">
        <v>2101</v>
      </c>
      <c r="F2602" s="300">
        <v>50610801</v>
      </c>
      <c r="G2602" s="213" t="s">
        <v>94</v>
      </c>
      <c r="H2602" s="396">
        <v>500000</v>
      </c>
      <c r="I2602" s="396"/>
      <c r="J2602" s="396"/>
      <c r="K2602" s="396"/>
      <c r="L2602" s="396"/>
    </row>
    <row r="2603" spans="2:12" ht="14.25" x14ac:dyDescent="0.2">
      <c r="B2603" s="294">
        <v>220204</v>
      </c>
      <c r="C2603" s="294"/>
      <c r="D2603" s="294"/>
      <c r="E2603" s="300" t="s">
        <v>502</v>
      </c>
      <c r="F2603" s="300" t="s">
        <v>482</v>
      </c>
      <c r="G2603" s="295" t="s">
        <v>549</v>
      </c>
      <c r="H2603" s="217">
        <f>SUM(H2604:H2608)</f>
        <v>3800000</v>
      </c>
      <c r="I2603" s="217">
        <f t="shared" ref="I2603:L2603" si="329">SUM(I2604:I2608)</f>
        <v>3700000</v>
      </c>
      <c r="J2603" s="217"/>
      <c r="K2603" s="217">
        <f t="shared" si="329"/>
        <v>3000000</v>
      </c>
      <c r="L2603" s="217">
        <f t="shared" si="329"/>
        <v>2800000</v>
      </c>
    </row>
    <row r="2604" spans="2:12" ht="43.5" customHeight="1" x14ac:dyDescent="0.2">
      <c r="B2604" s="544">
        <v>22020402</v>
      </c>
      <c r="C2604" s="544">
        <v>70133</v>
      </c>
      <c r="D2604" s="544"/>
      <c r="E2604" s="300" t="s">
        <v>502</v>
      </c>
      <c r="F2604" s="300" t="s">
        <v>482</v>
      </c>
      <c r="G2604" s="213" t="s">
        <v>791</v>
      </c>
      <c r="H2604" s="396">
        <v>1000000</v>
      </c>
      <c r="I2604" s="396">
        <v>200000</v>
      </c>
      <c r="J2604" s="396"/>
      <c r="K2604" s="396">
        <v>500000</v>
      </c>
      <c r="L2604" s="396">
        <v>450000</v>
      </c>
    </row>
    <row r="2605" spans="2:12" ht="41.25" customHeight="1" x14ac:dyDescent="0.2">
      <c r="B2605" s="544">
        <v>22020403</v>
      </c>
      <c r="C2605" s="544">
        <v>70133</v>
      </c>
      <c r="D2605" s="544"/>
      <c r="E2605" s="300" t="s">
        <v>502</v>
      </c>
      <c r="F2605" s="300" t="s">
        <v>482</v>
      </c>
      <c r="G2605" s="213" t="s">
        <v>104</v>
      </c>
      <c r="H2605" s="396">
        <v>2000000</v>
      </c>
      <c r="I2605" s="396">
        <v>2500000</v>
      </c>
      <c r="J2605" s="396"/>
      <c r="K2605" s="396">
        <v>1000000</v>
      </c>
      <c r="L2605" s="396">
        <v>1000000</v>
      </c>
    </row>
    <row r="2606" spans="2:12" ht="41.25" customHeight="1" x14ac:dyDescent="0.2">
      <c r="B2606" s="544">
        <v>22020404</v>
      </c>
      <c r="C2606" s="544">
        <v>70133</v>
      </c>
      <c r="D2606" s="544"/>
      <c r="E2606" s="300">
        <v>2101</v>
      </c>
      <c r="F2606" s="300">
        <v>50610801</v>
      </c>
      <c r="G2606" s="213" t="s">
        <v>910</v>
      </c>
      <c r="H2606" s="396">
        <v>300000</v>
      </c>
      <c r="I2606" s="396"/>
      <c r="J2606" s="396"/>
      <c r="K2606" s="396"/>
      <c r="L2606" s="396"/>
    </row>
    <row r="2607" spans="2:12" ht="30" customHeight="1" x14ac:dyDescent="0.2">
      <c r="B2607" s="544">
        <v>22020405</v>
      </c>
      <c r="C2607" s="544">
        <v>70133</v>
      </c>
      <c r="D2607" s="544"/>
      <c r="E2607" s="300" t="s">
        <v>502</v>
      </c>
      <c r="F2607" s="300" t="s">
        <v>482</v>
      </c>
      <c r="G2607" s="213" t="s">
        <v>106</v>
      </c>
      <c r="H2607" s="396">
        <v>500000</v>
      </c>
      <c r="I2607" s="396">
        <v>500000</v>
      </c>
      <c r="J2607" s="396"/>
      <c r="K2607" s="396">
        <v>1000000</v>
      </c>
      <c r="L2607" s="396">
        <v>950000</v>
      </c>
    </row>
    <row r="2608" spans="2:12" ht="14.25" x14ac:dyDescent="0.2">
      <c r="B2608" s="544">
        <v>22020406</v>
      </c>
      <c r="C2608" s="544">
        <v>70133</v>
      </c>
      <c r="D2608" s="544"/>
      <c r="E2608" s="300" t="s">
        <v>502</v>
      </c>
      <c r="F2608" s="300" t="s">
        <v>482</v>
      </c>
      <c r="G2608" s="213" t="s">
        <v>107</v>
      </c>
      <c r="H2608" s="396"/>
      <c r="I2608" s="396">
        <v>500000</v>
      </c>
      <c r="J2608" s="396"/>
      <c r="K2608" s="396">
        <v>500000</v>
      </c>
      <c r="L2608" s="217">
        <v>400000</v>
      </c>
    </row>
    <row r="2609" spans="2:12" ht="14.25" x14ac:dyDescent="0.2">
      <c r="B2609" s="544">
        <v>220205</v>
      </c>
      <c r="C2609" s="544">
        <v>70133</v>
      </c>
      <c r="D2609" s="544"/>
      <c r="E2609" s="300">
        <v>2101</v>
      </c>
      <c r="F2609" s="300">
        <v>50610801</v>
      </c>
      <c r="G2609" s="295" t="s">
        <v>853</v>
      </c>
      <c r="H2609" s="396">
        <f>SUM(H2610)</f>
        <v>500000</v>
      </c>
      <c r="I2609" s="396"/>
      <c r="J2609" s="396"/>
      <c r="K2609" s="396"/>
      <c r="L2609" s="217"/>
    </row>
    <row r="2610" spans="2:12" ht="14.25" x14ac:dyDescent="0.2">
      <c r="B2610" s="544">
        <v>22020501</v>
      </c>
      <c r="C2610" s="544">
        <v>70133</v>
      </c>
      <c r="D2610" s="544"/>
      <c r="E2610" s="300">
        <v>2101</v>
      </c>
      <c r="F2610" s="300">
        <v>50610801</v>
      </c>
      <c r="G2610" s="213" t="s">
        <v>854</v>
      </c>
      <c r="H2610" s="396">
        <v>500000</v>
      </c>
      <c r="I2610" s="396"/>
      <c r="J2610" s="396"/>
      <c r="K2610" s="396"/>
      <c r="L2610" s="217"/>
    </row>
    <row r="2611" spans="2:12" ht="30.75" customHeight="1" x14ac:dyDescent="0.2">
      <c r="B2611" s="294">
        <v>220206</v>
      </c>
      <c r="C2611" s="294">
        <v>70133</v>
      </c>
      <c r="D2611" s="294"/>
      <c r="E2611" s="300" t="s">
        <v>502</v>
      </c>
      <c r="F2611" s="300" t="s">
        <v>482</v>
      </c>
      <c r="G2611" s="295" t="s">
        <v>547</v>
      </c>
      <c r="H2611" s="217">
        <v>500000</v>
      </c>
      <c r="I2611" s="217">
        <v>500000</v>
      </c>
      <c r="J2611" s="217"/>
      <c r="K2611" s="217">
        <v>500000</v>
      </c>
      <c r="L2611" s="217">
        <v>500000</v>
      </c>
    </row>
    <row r="2612" spans="2:12" ht="14.25" x14ac:dyDescent="0.2">
      <c r="B2612" s="544">
        <v>22020605</v>
      </c>
      <c r="C2612" s="544">
        <v>70560</v>
      </c>
      <c r="D2612" s="544"/>
      <c r="E2612" s="300" t="s">
        <v>502</v>
      </c>
      <c r="F2612" s="300" t="s">
        <v>482</v>
      </c>
      <c r="G2612" s="213" t="s">
        <v>121</v>
      </c>
      <c r="H2612" s="396">
        <v>500000</v>
      </c>
      <c r="I2612" s="396">
        <v>500000</v>
      </c>
      <c r="J2612" s="396"/>
      <c r="K2612" s="396">
        <v>500000</v>
      </c>
      <c r="L2612" s="396">
        <v>500000</v>
      </c>
    </row>
    <row r="2613" spans="2:12" ht="14.25" x14ac:dyDescent="0.2">
      <c r="B2613" s="294">
        <v>220208</v>
      </c>
      <c r="C2613" s="294">
        <v>70434</v>
      </c>
      <c r="D2613" s="294"/>
      <c r="E2613" s="300" t="s">
        <v>502</v>
      </c>
      <c r="F2613" s="300" t="s">
        <v>482</v>
      </c>
      <c r="G2613" s="295" t="s">
        <v>548</v>
      </c>
      <c r="H2613" s="217">
        <f>SUM(H2614:H2615)</f>
        <v>800000</v>
      </c>
      <c r="I2613" s="217">
        <f t="shared" ref="I2613:L2613" si="330">SUM(I2614:I2615)</f>
        <v>1000000</v>
      </c>
      <c r="J2613" s="217"/>
      <c r="K2613" s="217">
        <f t="shared" si="330"/>
        <v>1000000</v>
      </c>
      <c r="L2613" s="217">
        <f t="shared" si="330"/>
        <v>730000</v>
      </c>
    </row>
    <row r="2614" spans="2:12" ht="14.25" x14ac:dyDescent="0.2">
      <c r="B2614" s="544">
        <v>22020801</v>
      </c>
      <c r="C2614" s="544">
        <v>70434</v>
      </c>
      <c r="D2614" s="544"/>
      <c r="E2614" s="300" t="s">
        <v>502</v>
      </c>
      <c r="F2614" s="300" t="s">
        <v>482</v>
      </c>
      <c r="G2614" s="213" t="s">
        <v>130</v>
      </c>
      <c r="H2614" s="396"/>
      <c r="I2614" s="396">
        <v>200000</v>
      </c>
      <c r="J2614" s="396"/>
      <c r="K2614" s="396">
        <v>500000</v>
      </c>
      <c r="L2614" s="396">
        <v>100000</v>
      </c>
    </row>
    <row r="2615" spans="2:12" ht="14.25" x14ac:dyDescent="0.2">
      <c r="B2615" s="544">
        <v>22020803</v>
      </c>
      <c r="C2615" s="544">
        <v>70434</v>
      </c>
      <c r="D2615" s="544"/>
      <c r="E2615" s="300" t="s">
        <v>502</v>
      </c>
      <c r="F2615" s="300" t="s">
        <v>482</v>
      </c>
      <c r="G2615" s="213" t="s">
        <v>132</v>
      </c>
      <c r="H2615" s="396">
        <v>800000</v>
      </c>
      <c r="I2615" s="396">
        <v>800000</v>
      </c>
      <c r="J2615" s="396"/>
      <c r="K2615" s="396">
        <v>500000</v>
      </c>
      <c r="L2615" s="396">
        <v>630000</v>
      </c>
    </row>
    <row r="2616" spans="2:12" ht="14.25" x14ac:dyDescent="0.2">
      <c r="B2616" s="294">
        <v>220210</v>
      </c>
      <c r="C2616" s="294">
        <v>70160</v>
      </c>
      <c r="D2616" s="294"/>
      <c r="E2616" s="300" t="s">
        <v>502</v>
      </c>
      <c r="F2616" s="300" t="s">
        <v>482</v>
      </c>
      <c r="G2616" s="295" t="s">
        <v>137</v>
      </c>
      <c r="H2616" s="217">
        <f>SUM(H2617:H2623)</f>
        <v>51900000</v>
      </c>
      <c r="I2616" s="217">
        <f t="shared" ref="I2616:L2616" si="331">SUM(I2617:I2620)</f>
        <v>35727702.269999996</v>
      </c>
      <c r="J2616" s="217"/>
      <c r="K2616" s="217">
        <f t="shared" si="331"/>
        <v>38000000</v>
      </c>
      <c r="L2616" s="217">
        <f t="shared" si="331"/>
        <v>23450000</v>
      </c>
    </row>
    <row r="2617" spans="2:12" ht="18" customHeight="1" x14ac:dyDescent="0.2">
      <c r="B2617" s="544">
        <v>22021001</v>
      </c>
      <c r="C2617" s="544">
        <v>70160</v>
      </c>
      <c r="D2617" s="544"/>
      <c r="E2617" s="300" t="s">
        <v>502</v>
      </c>
      <c r="F2617" s="300" t="s">
        <v>482</v>
      </c>
      <c r="G2617" s="213" t="s">
        <v>138</v>
      </c>
      <c r="H2617" s="396">
        <v>500000</v>
      </c>
      <c r="I2617" s="396">
        <v>500000</v>
      </c>
      <c r="J2617" s="396"/>
      <c r="K2617" s="396">
        <v>1000000</v>
      </c>
      <c r="L2617" s="396">
        <v>450000</v>
      </c>
    </row>
    <row r="2618" spans="2:12" ht="29.25" customHeight="1" x14ac:dyDescent="0.2">
      <c r="B2618" s="544">
        <v>22021002</v>
      </c>
      <c r="C2618" s="544">
        <v>70160</v>
      </c>
      <c r="D2618" s="544"/>
      <c r="E2618" s="300" t="s">
        <v>502</v>
      </c>
      <c r="F2618" s="300" t="s">
        <v>482</v>
      </c>
      <c r="G2618" s="213" t="s">
        <v>139</v>
      </c>
      <c r="H2618" s="396">
        <v>30000000</v>
      </c>
      <c r="I2618" s="396">
        <f>26000000+1727702.27</f>
        <v>27727702.27</v>
      </c>
      <c r="J2618" s="396"/>
      <c r="K2618" s="396">
        <v>30000000</v>
      </c>
      <c r="L2618" s="396">
        <v>15000000</v>
      </c>
    </row>
    <row r="2619" spans="2:12" ht="30.75" customHeight="1" x14ac:dyDescent="0.2">
      <c r="B2619" s="544">
        <v>22021003</v>
      </c>
      <c r="C2619" s="544">
        <v>70160</v>
      </c>
      <c r="D2619" s="544"/>
      <c r="E2619" s="300" t="s">
        <v>502</v>
      </c>
      <c r="F2619" s="300" t="s">
        <v>482</v>
      </c>
      <c r="G2619" s="213" t="s">
        <v>911</v>
      </c>
      <c r="H2619" s="396">
        <v>700000</v>
      </c>
      <c r="I2619" s="396">
        <v>500000</v>
      </c>
      <c r="J2619" s="396"/>
      <c r="K2619" s="396">
        <v>1000000</v>
      </c>
      <c r="L2619" s="221"/>
    </row>
    <row r="2620" spans="2:12" ht="23.25" customHeight="1" x14ac:dyDescent="0.2">
      <c r="B2620" s="544">
        <v>22021007</v>
      </c>
      <c r="C2620" s="544">
        <v>70160</v>
      </c>
      <c r="D2620" s="544"/>
      <c r="E2620" s="300" t="s">
        <v>502</v>
      </c>
      <c r="F2620" s="300" t="s">
        <v>482</v>
      </c>
      <c r="G2620" s="213" t="s">
        <v>143</v>
      </c>
      <c r="H2620" s="396">
        <v>5000000</v>
      </c>
      <c r="I2620" s="396">
        <v>7000000</v>
      </c>
      <c r="J2620" s="396"/>
      <c r="K2620" s="396">
        <v>6000000</v>
      </c>
      <c r="L2620" s="396">
        <v>8000000</v>
      </c>
    </row>
    <row r="2621" spans="2:12" ht="14.25" x14ac:dyDescent="0.2">
      <c r="B2621" s="544">
        <v>22021008</v>
      </c>
      <c r="C2621" s="544"/>
      <c r="D2621" s="544"/>
      <c r="E2621" s="544"/>
      <c r="F2621" s="544"/>
      <c r="G2621" s="357" t="s">
        <v>144</v>
      </c>
      <c r="H2621" s="396">
        <v>200000</v>
      </c>
      <c r="I2621" s="215"/>
      <c r="J2621" s="215"/>
      <c r="K2621" s="215"/>
      <c r="L2621" s="213"/>
    </row>
    <row r="2622" spans="2:12" ht="14.25" x14ac:dyDescent="0.2">
      <c r="B2622" s="544">
        <v>22021021</v>
      </c>
      <c r="C2622" s="544"/>
      <c r="D2622" s="544"/>
      <c r="E2622" s="544"/>
      <c r="F2622" s="544"/>
      <c r="G2622" s="357" t="s">
        <v>912</v>
      </c>
      <c r="H2622" s="704">
        <v>1500000</v>
      </c>
      <c r="I2622" s="215"/>
      <c r="J2622" s="215"/>
      <c r="K2622" s="215"/>
      <c r="L2622" s="213"/>
    </row>
    <row r="2623" spans="2:12" ht="14.25" x14ac:dyDescent="0.2">
      <c r="B2623" s="544">
        <v>22021024</v>
      </c>
      <c r="C2623" s="544"/>
      <c r="D2623" s="544"/>
      <c r="E2623" s="544"/>
      <c r="F2623" s="544"/>
      <c r="G2623" s="357" t="s">
        <v>580</v>
      </c>
      <c r="H2623" s="704">
        <v>14000000</v>
      </c>
      <c r="I2623" s="215"/>
      <c r="J2623" s="215"/>
      <c r="K2623" s="215"/>
      <c r="L2623" s="213"/>
    </row>
    <row r="2624" spans="2:12" ht="14.25" x14ac:dyDescent="0.2">
      <c r="B2624" s="544"/>
      <c r="C2624" s="544"/>
      <c r="D2624" s="544"/>
      <c r="E2624" s="544"/>
      <c r="F2624" s="544"/>
      <c r="G2624" s="357"/>
      <c r="H2624" s="215"/>
      <c r="I2624" s="215"/>
      <c r="J2624" s="215"/>
      <c r="K2624" s="215"/>
      <c r="L2624" s="213"/>
    </row>
    <row r="2625" spans="2:12" ht="14.25" x14ac:dyDescent="0.2">
      <c r="B2625" s="544"/>
      <c r="C2625" s="544"/>
      <c r="D2625" s="544"/>
      <c r="E2625" s="544"/>
      <c r="F2625" s="544"/>
      <c r="G2625" s="357"/>
      <c r="H2625" s="215"/>
      <c r="I2625" s="215"/>
      <c r="J2625" s="215"/>
      <c r="K2625" s="215"/>
      <c r="L2625" s="213"/>
    </row>
    <row r="2626" spans="2:12" ht="14.25" x14ac:dyDescent="0.2">
      <c r="B2626" s="544"/>
      <c r="C2626" s="544"/>
      <c r="D2626" s="544"/>
      <c r="E2626" s="544"/>
      <c r="F2626" s="544"/>
      <c r="G2626" s="294" t="s">
        <v>506</v>
      </c>
      <c r="H2626" s="294"/>
      <c r="I2626" s="294"/>
      <c r="J2626" s="294"/>
      <c r="K2626" s="294"/>
      <c r="L2626" s="294"/>
    </row>
    <row r="2627" spans="2:12" ht="14.25" x14ac:dyDescent="0.2">
      <c r="B2627" s="544"/>
      <c r="C2627" s="544"/>
      <c r="D2627" s="544"/>
      <c r="E2627" s="544"/>
      <c r="F2627" s="544"/>
      <c r="G2627" s="491"/>
      <c r="H2627" s="214"/>
      <c r="I2627" s="214"/>
      <c r="J2627" s="214"/>
      <c r="K2627" s="214"/>
      <c r="L2627" s="295"/>
    </row>
    <row r="2628" spans="2:12" ht="14.25" x14ac:dyDescent="0.2">
      <c r="B2628" s="544"/>
      <c r="C2628" s="544"/>
      <c r="D2628" s="544"/>
      <c r="E2628" s="544"/>
      <c r="F2628" s="544"/>
      <c r="G2628" s="491" t="s">
        <v>471</v>
      </c>
      <c r="H2628" s="443">
        <v>269520000</v>
      </c>
      <c r="I2628" s="220">
        <f>H2628</f>
        <v>269520000</v>
      </c>
      <c r="J2628" s="220"/>
      <c r="K2628" s="220">
        <f t="shared" ref="K2628:L2628" si="332">K2586</f>
        <v>17545995</v>
      </c>
      <c r="L2628" s="220">
        <f t="shared" si="332"/>
        <v>12427371.210000001</v>
      </c>
    </row>
    <row r="2629" spans="2:12" ht="14.25" x14ac:dyDescent="0.2">
      <c r="B2629" s="544"/>
      <c r="C2629" s="544"/>
      <c r="D2629" s="544"/>
      <c r="E2629" s="544"/>
      <c r="F2629" s="544"/>
      <c r="G2629" s="491" t="s">
        <v>472</v>
      </c>
      <c r="H2629" s="443">
        <f>H2593</f>
        <v>95000000</v>
      </c>
      <c r="I2629" s="443">
        <f t="shared" ref="I2629:L2629" si="333">I2593</f>
        <v>47727702.269999996</v>
      </c>
      <c r="J2629" s="443"/>
      <c r="K2629" s="443">
        <f t="shared" si="333"/>
        <v>80000000</v>
      </c>
      <c r="L2629" s="443">
        <f t="shared" si="333"/>
        <v>66160000</v>
      </c>
    </row>
    <row r="2630" spans="2:12" ht="14.25" x14ac:dyDescent="0.2">
      <c r="B2630" s="544"/>
      <c r="C2630" s="544"/>
      <c r="D2630" s="544"/>
      <c r="E2630" s="544"/>
      <c r="F2630" s="544"/>
      <c r="G2630" s="491"/>
      <c r="H2630" s="443"/>
      <c r="I2630" s="443"/>
      <c r="J2630" s="443"/>
      <c r="K2630" s="443"/>
      <c r="L2630" s="443"/>
    </row>
    <row r="2631" spans="2:12" ht="14.25" x14ac:dyDescent="0.2">
      <c r="B2631" s="544"/>
      <c r="C2631" s="544"/>
      <c r="D2631" s="544"/>
      <c r="E2631" s="544"/>
      <c r="F2631" s="544"/>
      <c r="G2631" s="491" t="s">
        <v>2</v>
      </c>
      <c r="H2631" s="443">
        <f t="shared" ref="H2631:L2631" si="334">SUM(H2628:H2630)</f>
        <v>364520000</v>
      </c>
      <c r="I2631" s="443">
        <f t="shared" si="334"/>
        <v>317247702.26999998</v>
      </c>
      <c r="J2631" s="443"/>
      <c r="K2631" s="443">
        <f t="shared" si="334"/>
        <v>97545995</v>
      </c>
      <c r="L2631" s="443">
        <f t="shared" si="334"/>
        <v>78587371.210000008</v>
      </c>
    </row>
    <row r="2632" spans="2:12" x14ac:dyDescent="0.2">
      <c r="B2632" s="20"/>
      <c r="C2632" s="46"/>
      <c r="D2632" s="46"/>
      <c r="E2632" s="46"/>
      <c r="F2632" s="46"/>
      <c r="G2632" s="46"/>
      <c r="H2632" s="51"/>
      <c r="I2632" s="31"/>
      <c r="J2632" s="31"/>
    </row>
    <row r="2633" spans="2:12" x14ac:dyDescent="0.2">
      <c r="B2633" s="20"/>
      <c r="C2633" s="71"/>
      <c r="D2633" s="71"/>
      <c r="E2633" s="71"/>
      <c r="F2633" s="71"/>
      <c r="G2633" s="71"/>
      <c r="H2633" s="48"/>
      <c r="I2633" s="39"/>
      <c r="J2633" s="39"/>
    </row>
    <row r="2634" spans="2:12" x14ac:dyDescent="0.2">
      <c r="B2634" s="20"/>
      <c r="C2634" s="46"/>
      <c r="D2634" s="46"/>
      <c r="E2634" s="46"/>
      <c r="F2634" s="46"/>
      <c r="G2634" s="46"/>
      <c r="H2634" s="51"/>
      <c r="I2634" s="31"/>
      <c r="J2634" s="31"/>
    </row>
    <row r="2635" spans="2:12" x14ac:dyDescent="0.25">
      <c r="B2635" s="18"/>
      <c r="C2635" s="20"/>
      <c r="D2635" s="20"/>
      <c r="E2635" s="20"/>
      <c r="F2635" s="20"/>
      <c r="G2635" s="20"/>
      <c r="H2635" s="37"/>
      <c r="I2635" s="19"/>
      <c r="J2635" s="19"/>
    </row>
    <row r="2636" spans="2:12" x14ac:dyDescent="0.25">
      <c r="B2636" s="18"/>
      <c r="C2636" s="20"/>
      <c r="D2636" s="20"/>
      <c r="E2636" s="20"/>
      <c r="F2636" s="20"/>
      <c r="G2636" s="20"/>
      <c r="H2636" s="37"/>
      <c r="I2636" s="19"/>
      <c r="J2636" s="19"/>
    </row>
    <row r="2644" spans="2:10" x14ac:dyDescent="0.25">
      <c r="B2644" s="18"/>
      <c r="C2644" s="20"/>
      <c r="D2644" s="20"/>
      <c r="E2644" s="20"/>
      <c r="F2644" s="20"/>
      <c r="G2644" s="20"/>
      <c r="H2644" s="42"/>
      <c r="I2644" s="44"/>
      <c r="J2644" s="44"/>
    </row>
    <row r="2648" spans="2:10" ht="14.25" x14ac:dyDescent="0.2">
      <c r="C2648" s="33"/>
      <c r="G2648" s="33"/>
      <c r="H2648" s="33"/>
    </row>
    <row r="2649" spans="2:10" ht="14.25" x14ac:dyDescent="0.2">
      <c r="C2649" s="33"/>
      <c r="G2649" s="33"/>
      <c r="H2649" s="33"/>
    </row>
    <row r="2650" spans="2:10" ht="14.25" x14ac:dyDescent="0.2">
      <c r="C2650" s="33"/>
      <c r="G2650" s="33"/>
      <c r="H2650" s="33"/>
    </row>
    <row r="2651" spans="2:10" ht="14.25" x14ac:dyDescent="0.2">
      <c r="C2651" s="33"/>
      <c r="G2651" s="33"/>
      <c r="H2651" s="33"/>
    </row>
    <row r="2652" spans="2:10" ht="14.25" x14ac:dyDescent="0.2">
      <c r="C2652" s="33"/>
      <c r="G2652" s="33"/>
      <c r="H2652" s="33"/>
    </row>
    <row r="2653" spans="2:10" ht="14.25" x14ac:dyDescent="0.2">
      <c r="C2653" s="33"/>
      <c r="G2653" s="33"/>
      <c r="H2653" s="33"/>
    </row>
    <row r="2654" spans="2:10" ht="14.25" x14ac:dyDescent="0.2">
      <c r="C2654" s="33"/>
      <c r="G2654" s="33"/>
      <c r="H2654" s="33"/>
    </row>
    <row r="2655" spans="2:10" ht="14.25" x14ac:dyDescent="0.2">
      <c r="C2655" s="33"/>
      <c r="G2655" s="33"/>
      <c r="H2655" s="33"/>
    </row>
    <row r="2656" spans="2:10" ht="14.25" x14ac:dyDescent="0.2">
      <c r="C2656" s="33"/>
      <c r="G2656" s="33"/>
      <c r="H2656" s="33"/>
    </row>
    <row r="2657" spans="3:8" ht="14.25" x14ac:dyDescent="0.2">
      <c r="C2657" s="33"/>
      <c r="G2657" s="33"/>
      <c r="H2657" s="33"/>
    </row>
    <row r="2658" spans="3:8" ht="14.25" x14ac:dyDescent="0.2">
      <c r="C2658" s="33"/>
      <c r="G2658" s="33"/>
      <c r="H2658" s="33"/>
    </row>
    <row r="2659" spans="3:8" ht="14.25" x14ac:dyDescent="0.2">
      <c r="C2659" s="33"/>
      <c r="G2659" s="33"/>
      <c r="H2659" s="33"/>
    </row>
    <row r="2660" spans="3:8" ht="14.25" x14ac:dyDescent="0.2">
      <c r="C2660" s="33"/>
      <c r="G2660" s="33"/>
      <c r="H2660" s="33"/>
    </row>
    <row r="2661" spans="3:8" ht="14.25" x14ac:dyDescent="0.2">
      <c r="C2661" s="33"/>
      <c r="G2661" s="33"/>
      <c r="H2661" s="33"/>
    </row>
    <row r="2662" spans="3:8" ht="14.25" x14ac:dyDescent="0.2">
      <c r="C2662" s="33"/>
      <c r="G2662" s="33"/>
      <c r="H2662" s="33"/>
    </row>
    <row r="2663" spans="3:8" ht="14.25" x14ac:dyDescent="0.2">
      <c r="C2663" s="33"/>
      <c r="G2663" s="33"/>
      <c r="H2663" s="33"/>
    </row>
    <row r="2664" spans="3:8" ht="14.25" x14ac:dyDescent="0.2">
      <c r="C2664" s="33"/>
      <c r="G2664" s="33"/>
      <c r="H2664" s="33"/>
    </row>
    <row r="2665" spans="3:8" ht="14.25" x14ac:dyDescent="0.2">
      <c r="C2665" s="33"/>
      <c r="G2665" s="33"/>
      <c r="H2665" s="33"/>
    </row>
    <row r="2666" spans="3:8" ht="14.25" x14ac:dyDescent="0.2">
      <c r="C2666" s="33"/>
      <c r="G2666" s="33"/>
      <c r="H2666" s="33"/>
    </row>
    <row r="2667" spans="3:8" ht="14.25" x14ac:dyDescent="0.2">
      <c r="C2667" s="33"/>
      <c r="G2667" s="33"/>
      <c r="H2667" s="33"/>
    </row>
    <row r="2668" spans="3:8" ht="14.25" x14ac:dyDescent="0.2">
      <c r="C2668" s="33"/>
      <c r="G2668" s="33"/>
      <c r="H2668" s="33"/>
    </row>
    <row r="2669" spans="3:8" ht="14.25" x14ac:dyDescent="0.2">
      <c r="C2669" s="33"/>
      <c r="G2669" s="33"/>
      <c r="H2669" s="33"/>
    </row>
    <row r="2670" spans="3:8" ht="14.25" x14ac:dyDescent="0.2">
      <c r="C2670" s="33"/>
      <c r="G2670" s="33"/>
      <c r="H2670" s="33"/>
    </row>
    <row r="2671" spans="3:8" ht="14.25" x14ac:dyDescent="0.2">
      <c r="C2671" s="33"/>
      <c r="G2671" s="33"/>
      <c r="H2671" s="33"/>
    </row>
    <row r="2672" spans="3:8" ht="14.25" x14ac:dyDescent="0.2">
      <c r="C2672" s="33"/>
      <c r="G2672" s="33"/>
      <c r="H2672" s="33"/>
    </row>
    <row r="2673" spans="3:8" ht="14.25" x14ac:dyDescent="0.2">
      <c r="C2673" s="33"/>
      <c r="G2673" s="33"/>
      <c r="H2673" s="33"/>
    </row>
    <row r="2674" spans="3:8" ht="14.25" x14ac:dyDescent="0.2">
      <c r="C2674" s="33"/>
      <c r="G2674" s="33"/>
      <c r="H2674" s="33"/>
    </row>
    <row r="2675" spans="3:8" ht="14.25" x14ac:dyDescent="0.2">
      <c r="C2675" s="33"/>
      <c r="G2675" s="33"/>
      <c r="H2675" s="33"/>
    </row>
    <row r="2676" spans="3:8" ht="14.25" x14ac:dyDescent="0.2">
      <c r="C2676" s="33"/>
      <c r="G2676" s="33"/>
      <c r="H2676" s="33"/>
    </row>
    <row r="2677" spans="3:8" ht="14.25" x14ac:dyDescent="0.2">
      <c r="C2677" s="33"/>
      <c r="G2677" s="33"/>
      <c r="H2677" s="33"/>
    </row>
    <row r="2678" spans="3:8" ht="14.25" x14ac:dyDescent="0.2">
      <c r="C2678" s="33"/>
      <c r="G2678" s="33"/>
      <c r="H2678" s="33"/>
    </row>
    <row r="2679" spans="3:8" ht="14.25" x14ac:dyDescent="0.2">
      <c r="C2679" s="33"/>
      <c r="G2679" s="33"/>
      <c r="H2679" s="33"/>
    </row>
    <row r="2680" spans="3:8" ht="14.25" x14ac:dyDescent="0.2">
      <c r="C2680" s="33"/>
      <c r="G2680" s="33"/>
      <c r="H2680" s="33"/>
    </row>
    <row r="2681" spans="3:8" ht="14.25" x14ac:dyDescent="0.2">
      <c r="C2681" s="33"/>
      <c r="G2681" s="33"/>
      <c r="H2681" s="33"/>
    </row>
    <row r="2682" spans="3:8" ht="14.25" x14ac:dyDescent="0.2">
      <c r="C2682" s="33"/>
      <c r="G2682" s="33"/>
      <c r="H2682" s="33"/>
    </row>
    <row r="2683" spans="3:8" ht="14.25" x14ac:dyDescent="0.2">
      <c r="C2683" s="33"/>
      <c r="G2683" s="33"/>
      <c r="H2683" s="33"/>
    </row>
    <row r="2684" spans="3:8" ht="14.25" x14ac:dyDescent="0.2">
      <c r="C2684" s="33"/>
      <c r="G2684" s="33"/>
      <c r="H2684" s="33"/>
    </row>
    <row r="2685" spans="3:8" ht="14.25" x14ac:dyDescent="0.2">
      <c r="C2685" s="33"/>
      <c r="G2685" s="33"/>
      <c r="H2685" s="33"/>
    </row>
    <row r="2686" spans="3:8" ht="14.25" x14ac:dyDescent="0.2">
      <c r="C2686" s="33"/>
      <c r="G2686" s="33"/>
      <c r="H2686" s="33"/>
    </row>
    <row r="2687" spans="3:8" ht="14.25" x14ac:dyDescent="0.2">
      <c r="C2687" s="33"/>
      <c r="G2687" s="33"/>
      <c r="H2687" s="33"/>
    </row>
    <row r="2688" spans="3:8" ht="14.25" x14ac:dyDescent="0.2">
      <c r="C2688" s="33"/>
      <c r="G2688" s="33"/>
      <c r="H2688" s="33"/>
    </row>
    <row r="2689" spans="3:8" ht="14.25" x14ac:dyDescent="0.2">
      <c r="C2689" s="33"/>
      <c r="G2689" s="33"/>
      <c r="H2689" s="33"/>
    </row>
    <row r="2690" spans="3:8" ht="14.25" x14ac:dyDescent="0.2">
      <c r="C2690" s="33"/>
      <c r="G2690" s="33"/>
      <c r="H2690" s="33"/>
    </row>
    <row r="2691" spans="3:8" ht="14.25" x14ac:dyDescent="0.2">
      <c r="C2691" s="33"/>
      <c r="G2691" s="33"/>
      <c r="H2691" s="33"/>
    </row>
    <row r="2692" spans="3:8" ht="14.25" x14ac:dyDescent="0.2">
      <c r="C2692" s="33"/>
      <c r="G2692" s="33"/>
      <c r="H2692" s="33"/>
    </row>
    <row r="2693" spans="3:8" ht="14.25" x14ac:dyDescent="0.2">
      <c r="C2693" s="33"/>
      <c r="G2693" s="33"/>
      <c r="H2693" s="33"/>
    </row>
    <row r="2694" spans="3:8" ht="14.25" x14ac:dyDescent="0.2">
      <c r="C2694" s="33"/>
      <c r="G2694" s="33"/>
      <c r="H2694" s="33"/>
    </row>
    <row r="2695" spans="3:8" ht="14.25" x14ac:dyDescent="0.2">
      <c r="C2695" s="33"/>
      <c r="G2695" s="33"/>
      <c r="H2695" s="33"/>
    </row>
    <row r="2696" spans="3:8" ht="14.25" x14ac:dyDescent="0.2">
      <c r="C2696" s="33"/>
      <c r="G2696" s="33"/>
      <c r="H2696" s="33"/>
    </row>
    <row r="2697" spans="3:8" ht="14.25" x14ac:dyDescent="0.2">
      <c r="C2697" s="33"/>
      <c r="G2697" s="33"/>
      <c r="H2697" s="33"/>
    </row>
    <row r="2698" spans="3:8" ht="14.25" x14ac:dyDescent="0.2">
      <c r="C2698" s="33"/>
      <c r="G2698" s="33"/>
      <c r="H2698" s="33"/>
    </row>
    <row r="2699" spans="3:8" ht="14.25" x14ac:dyDescent="0.2">
      <c r="C2699" s="33"/>
      <c r="G2699" s="33"/>
      <c r="H2699" s="33"/>
    </row>
    <row r="2700" spans="3:8" ht="14.25" x14ac:dyDescent="0.2">
      <c r="C2700" s="33"/>
      <c r="G2700" s="33"/>
      <c r="H2700" s="33"/>
    </row>
    <row r="2701" spans="3:8" ht="14.25" x14ac:dyDescent="0.2">
      <c r="C2701" s="33"/>
      <c r="G2701" s="33"/>
      <c r="H2701" s="33"/>
    </row>
    <row r="2702" spans="3:8" ht="14.25" x14ac:dyDescent="0.2">
      <c r="C2702" s="33"/>
      <c r="G2702" s="33"/>
      <c r="H2702" s="33"/>
    </row>
    <row r="2703" spans="3:8" ht="14.25" x14ac:dyDescent="0.2">
      <c r="C2703" s="33"/>
      <c r="G2703" s="33"/>
      <c r="H2703" s="33"/>
    </row>
    <row r="2704" spans="3:8" ht="14.25" x14ac:dyDescent="0.2">
      <c r="C2704" s="33"/>
      <c r="G2704" s="33"/>
      <c r="H2704" s="33"/>
    </row>
    <row r="2705" spans="3:8" ht="14.25" x14ac:dyDescent="0.2">
      <c r="C2705" s="33"/>
      <c r="G2705" s="33"/>
      <c r="H2705" s="33"/>
    </row>
    <row r="2706" spans="3:8" ht="14.25" x14ac:dyDescent="0.2">
      <c r="C2706" s="33"/>
      <c r="G2706" s="33"/>
      <c r="H2706" s="33"/>
    </row>
    <row r="2707" spans="3:8" ht="14.25" x14ac:dyDescent="0.2">
      <c r="C2707" s="33"/>
      <c r="G2707" s="33"/>
      <c r="H2707" s="33"/>
    </row>
    <row r="2708" spans="3:8" ht="14.25" x14ac:dyDescent="0.2">
      <c r="C2708" s="33"/>
      <c r="G2708" s="33"/>
      <c r="H2708" s="33"/>
    </row>
    <row r="2709" spans="3:8" ht="14.25" x14ac:dyDescent="0.2">
      <c r="C2709" s="33"/>
      <c r="G2709" s="33"/>
      <c r="H2709" s="33"/>
    </row>
    <row r="2710" spans="3:8" ht="14.25" x14ac:dyDescent="0.2">
      <c r="C2710" s="33"/>
      <c r="G2710" s="33"/>
      <c r="H2710" s="33"/>
    </row>
    <row r="2711" spans="3:8" ht="14.25" x14ac:dyDescent="0.2">
      <c r="C2711" s="33"/>
      <c r="G2711" s="33"/>
      <c r="H2711" s="33"/>
    </row>
    <row r="2712" spans="3:8" ht="14.25" x14ac:dyDescent="0.2">
      <c r="C2712" s="33"/>
      <c r="G2712" s="33"/>
      <c r="H2712" s="33"/>
    </row>
    <row r="2713" spans="3:8" ht="14.25" x14ac:dyDescent="0.2">
      <c r="C2713" s="33"/>
      <c r="G2713" s="33"/>
      <c r="H2713" s="33"/>
    </row>
    <row r="2714" spans="3:8" ht="14.25" x14ac:dyDescent="0.2">
      <c r="C2714" s="33"/>
      <c r="G2714" s="33"/>
      <c r="H2714" s="33"/>
    </row>
    <row r="2715" spans="3:8" ht="14.25" x14ac:dyDescent="0.2">
      <c r="C2715" s="33"/>
      <c r="G2715" s="33"/>
      <c r="H2715" s="33"/>
    </row>
    <row r="2716" spans="3:8" ht="14.25" x14ac:dyDescent="0.2">
      <c r="C2716" s="33"/>
      <c r="G2716" s="33"/>
      <c r="H2716" s="33"/>
    </row>
    <row r="2717" spans="3:8" ht="14.25" x14ac:dyDescent="0.2">
      <c r="C2717" s="33"/>
      <c r="G2717" s="33"/>
      <c r="H2717" s="33"/>
    </row>
    <row r="2718" spans="3:8" ht="14.25" x14ac:dyDescent="0.2">
      <c r="C2718" s="33"/>
      <c r="G2718" s="33"/>
      <c r="H2718" s="33"/>
    </row>
    <row r="2719" spans="3:8" ht="14.25" x14ac:dyDescent="0.2">
      <c r="C2719" s="33"/>
      <c r="G2719" s="33"/>
      <c r="H2719" s="33"/>
    </row>
    <row r="2720" spans="3:8" ht="14.25" x14ac:dyDescent="0.2">
      <c r="C2720" s="33"/>
      <c r="G2720" s="33"/>
      <c r="H2720" s="33"/>
    </row>
    <row r="2721" spans="3:8" ht="14.25" x14ac:dyDescent="0.2">
      <c r="C2721" s="33"/>
      <c r="G2721" s="33"/>
      <c r="H2721" s="33"/>
    </row>
    <row r="2722" spans="3:8" ht="14.25" x14ac:dyDescent="0.2">
      <c r="C2722" s="33"/>
      <c r="G2722" s="33"/>
      <c r="H2722" s="33"/>
    </row>
    <row r="2723" spans="3:8" ht="14.25" x14ac:dyDescent="0.2">
      <c r="C2723" s="33"/>
      <c r="G2723" s="33"/>
      <c r="H2723" s="33"/>
    </row>
    <row r="2724" spans="3:8" ht="14.25" x14ac:dyDescent="0.2">
      <c r="C2724" s="33"/>
      <c r="G2724" s="33"/>
      <c r="H2724" s="33"/>
    </row>
    <row r="2725" spans="3:8" ht="14.25" x14ac:dyDescent="0.2">
      <c r="C2725" s="33"/>
      <c r="G2725" s="33"/>
      <c r="H2725" s="33"/>
    </row>
    <row r="2726" spans="3:8" ht="14.25" x14ac:dyDescent="0.2">
      <c r="C2726" s="33"/>
      <c r="G2726" s="33"/>
      <c r="H2726" s="33"/>
    </row>
    <row r="2727" spans="3:8" ht="14.25" x14ac:dyDescent="0.2">
      <c r="C2727" s="33"/>
      <c r="G2727" s="33"/>
      <c r="H2727" s="33"/>
    </row>
    <row r="2728" spans="3:8" ht="14.25" x14ac:dyDescent="0.2">
      <c r="C2728" s="33"/>
      <c r="G2728" s="33"/>
      <c r="H2728" s="33"/>
    </row>
    <row r="2729" spans="3:8" ht="14.25" x14ac:dyDescent="0.2">
      <c r="C2729" s="33"/>
      <c r="G2729" s="33"/>
      <c r="H2729" s="33"/>
    </row>
    <row r="2732" spans="3:8" ht="14.25" x14ac:dyDescent="0.2">
      <c r="C2732" s="33"/>
      <c r="G2732" s="33"/>
      <c r="H2732" s="33"/>
    </row>
    <row r="2733" spans="3:8" ht="14.25" x14ac:dyDescent="0.2">
      <c r="C2733" s="33"/>
      <c r="G2733" s="33"/>
      <c r="H2733" s="33"/>
    </row>
    <row r="2734" spans="3:8" ht="14.25" x14ac:dyDescent="0.2">
      <c r="C2734" s="33"/>
      <c r="G2734" s="33"/>
      <c r="H2734" s="33"/>
    </row>
    <row r="2735" spans="3:8" ht="14.25" x14ac:dyDescent="0.2">
      <c r="C2735" s="33"/>
      <c r="G2735" s="33"/>
      <c r="H2735" s="33"/>
    </row>
    <row r="2736" spans="3:8" ht="14.25" x14ac:dyDescent="0.2">
      <c r="C2736" s="33"/>
      <c r="G2736" s="33"/>
      <c r="H2736" s="33"/>
    </row>
    <row r="2737" spans="3:8" ht="14.25" x14ac:dyDescent="0.2">
      <c r="C2737" s="33"/>
      <c r="G2737" s="33"/>
      <c r="H2737" s="33"/>
    </row>
    <row r="2738" spans="3:8" ht="14.25" x14ac:dyDescent="0.2">
      <c r="C2738" s="33"/>
      <c r="G2738" s="33"/>
      <c r="H2738" s="33"/>
    </row>
    <row r="2739" spans="3:8" ht="14.25" x14ac:dyDescent="0.2">
      <c r="C2739" s="33"/>
      <c r="G2739" s="33"/>
      <c r="H2739" s="33"/>
    </row>
    <row r="2740" spans="3:8" ht="14.25" x14ac:dyDescent="0.2">
      <c r="C2740" s="33"/>
      <c r="G2740" s="33"/>
      <c r="H2740" s="33"/>
    </row>
    <row r="2741" spans="3:8" ht="14.25" x14ac:dyDescent="0.2">
      <c r="C2741" s="33"/>
      <c r="G2741" s="33"/>
      <c r="H2741" s="33"/>
    </row>
    <row r="2742" spans="3:8" ht="14.25" x14ac:dyDescent="0.2">
      <c r="C2742" s="33"/>
      <c r="G2742" s="33"/>
      <c r="H2742" s="33"/>
    </row>
    <row r="2743" spans="3:8" ht="14.25" x14ac:dyDescent="0.2">
      <c r="C2743" s="33"/>
      <c r="G2743" s="33"/>
      <c r="H2743" s="33"/>
    </row>
    <row r="2744" spans="3:8" ht="14.25" x14ac:dyDescent="0.2">
      <c r="C2744" s="33"/>
      <c r="G2744" s="33"/>
      <c r="H2744" s="33"/>
    </row>
    <row r="2745" spans="3:8" ht="14.25" x14ac:dyDescent="0.2">
      <c r="C2745" s="33"/>
      <c r="G2745" s="33"/>
      <c r="H2745" s="33"/>
    </row>
    <row r="2746" spans="3:8" ht="14.25" x14ac:dyDescent="0.2">
      <c r="C2746" s="33"/>
      <c r="G2746" s="33"/>
      <c r="H2746" s="33"/>
    </row>
    <row r="2747" spans="3:8" ht="14.25" x14ac:dyDescent="0.2">
      <c r="C2747" s="33"/>
      <c r="G2747" s="33"/>
      <c r="H2747" s="33"/>
    </row>
    <row r="2748" spans="3:8" ht="14.25" x14ac:dyDescent="0.2">
      <c r="C2748" s="33"/>
      <c r="G2748" s="33"/>
      <c r="H2748" s="33"/>
    </row>
    <row r="2749" spans="3:8" ht="14.25" x14ac:dyDescent="0.2">
      <c r="C2749" s="33"/>
      <c r="G2749" s="33"/>
      <c r="H2749" s="33"/>
    </row>
    <row r="2750" spans="3:8" ht="14.25" x14ac:dyDescent="0.2">
      <c r="C2750" s="33"/>
      <c r="G2750" s="33"/>
      <c r="H2750" s="33"/>
    </row>
    <row r="2751" spans="3:8" ht="14.25" x14ac:dyDescent="0.2">
      <c r="C2751" s="33"/>
      <c r="G2751" s="33"/>
      <c r="H2751" s="33"/>
    </row>
    <row r="2752" spans="3:8" ht="14.25" x14ac:dyDescent="0.2">
      <c r="C2752" s="33"/>
      <c r="G2752" s="33"/>
      <c r="H2752" s="33"/>
    </row>
    <row r="2753" spans="3:8" ht="14.25" x14ac:dyDescent="0.2">
      <c r="C2753" s="33"/>
      <c r="G2753" s="33"/>
      <c r="H2753" s="33"/>
    </row>
    <row r="2754" spans="3:8" ht="14.25" x14ac:dyDescent="0.2">
      <c r="C2754" s="33"/>
      <c r="G2754" s="33"/>
      <c r="H2754" s="33"/>
    </row>
    <row r="2755" spans="3:8" ht="14.25" x14ac:dyDescent="0.2">
      <c r="C2755" s="33"/>
      <c r="G2755" s="33"/>
      <c r="H2755" s="33"/>
    </row>
    <row r="2756" spans="3:8" ht="14.25" x14ac:dyDescent="0.2">
      <c r="C2756" s="33"/>
      <c r="G2756" s="33"/>
      <c r="H2756" s="33"/>
    </row>
    <row r="2757" spans="3:8" ht="14.25" x14ac:dyDescent="0.2">
      <c r="C2757" s="33"/>
      <c r="G2757" s="33"/>
      <c r="H2757" s="33"/>
    </row>
    <row r="2758" spans="3:8" ht="14.25" x14ac:dyDescent="0.2">
      <c r="C2758" s="33"/>
      <c r="G2758" s="33"/>
      <c r="H2758" s="33"/>
    </row>
    <row r="2759" spans="3:8" ht="14.25" x14ac:dyDescent="0.2">
      <c r="C2759" s="33"/>
      <c r="G2759" s="33"/>
      <c r="H2759" s="33"/>
    </row>
    <row r="2760" spans="3:8" ht="14.25" x14ac:dyDescent="0.2">
      <c r="C2760" s="33"/>
      <c r="G2760" s="33"/>
      <c r="H2760" s="33"/>
    </row>
    <row r="2761" spans="3:8" ht="14.25" x14ac:dyDescent="0.2">
      <c r="C2761" s="33"/>
      <c r="G2761" s="33"/>
      <c r="H2761" s="33"/>
    </row>
    <row r="2762" spans="3:8" ht="14.25" x14ac:dyDescent="0.2">
      <c r="C2762" s="33"/>
      <c r="G2762" s="33"/>
      <c r="H2762" s="33"/>
    </row>
    <row r="2763" spans="3:8" ht="14.25" x14ac:dyDescent="0.2">
      <c r="C2763" s="33"/>
      <c r="G2763" s="33"/>
      <c r="H2763" s="33"/>
    </row>
  </sheetData>
  <mergeCells count="99">
    <mergeCell ref="B1329:L1329"/>
    <mergeCell ref="B1330:L1330"/>
    <mergeCell ref="B316:L316"/>
    <mergeCell ref="B318:L318"/>
    <mergeCell ref="B1255:L1255"/>
    <mergeCell ref="B1173:L1173"/>
    <mergeCell ref="B1174:L1174"/>
    <mergeCell ref="G706:H706"/>
    <mergeCell ref="G707:H707"/>
    <mergeCell ref="G708:H708"/>
    <mergeCell ref="G709:H709"/>
    <mergeCell ref="B521:L521"/>
    <mergeCell ref="B520:L520"/>
    <mergeCell ref="B680:J680"/>
    <mergeCell ref="C995:J995"/>
    <mergeCell ref="C705:J705"/>
    <mergeCell ref="B1519:J1519"/>
    <mergeCell ref="B1520:J1520"/>
    <mergeCell ref="B2503:L2503"/>
    <mergeCell ref="B2504:J2504"/>
    <mergeCell ref="B489:L489"/>
    <mergeCell ref="B490:L490"/>
    <mergeCell ref="B1868:K1868"/>
    <mergeCell ref="B2101:L2101"/>
    <mergeCell ref="B2102:L2102"/>
    <mergeCell ref="B1017:L1017"/>
    <mergeCell ref="B1082:L1082"/>
    <mergeCell ref="B1867:K1867"/>
    <mergeCell ref="B1086:L1086"/>
    <mergeCell ref="B1085:L1085"/>
    <mergeCell ref="B1412:L1412"/>
    <mergeCell ref="B1254:L1254"/>
    <mergeCell ref="B2:L2"/>
    <mergeCell ref="C306:J306"/>
    <mergeCell ref="C309:J309"/>
    <mergeCell ref="B390:L390"/>
    <mergeCell ref="B389:L389"/>
    <mergeCell ref="B227:L227"/>
    <mergeCell ref="B3:L3"/>
    <mergeCell ref="B123:L123"/>
    <mergeCell ref="B164:L164"/>
    <mergeCell ref="B163:L163"/>
    <mergeCell ref="B124:L124"/>
    <mergeCell ref="C2575:J2575"/>
    <mergeCell ref="B2331:J2331"/>
    <mergeCell ref="B2332:J2332"/>
    <mergeCell ref="B226:L226"/>
    <mergeCell ref="B919:J919"/>
    <mergeCell ref="B646:J646"/>
    <mergeCell ref="C556:J556"/>
    <mergeCell ref="B645:J645"/>
    <mergeCell ref="B1973:J1973"/>
    <mergeCell ref="C2094:J2094"/>
    <mergeCell ref="B1972:J1972"/>
    <mergeCell ref="B855:J855"/>
    <mergeCell ref="B1131:L1131"/>
    <mergeCell ref="B1130:L1130"/>
    <mergeCell ref="B1413:L1413"/>
    <mergeCell ref="B920:J920"/>
    <mergeCell ref="C1964:J1964"/>
    <mergeCell ref="B1806:L1806"/>
    <mergeCell ref="B681:J681"/>
    <mergeCell ref="C590:L590"/>
    <mergeCell ref="B600:L600"/>
    <mergeCell ref="B599:L599"/>
    <mergeCell ref="B1948:L1948"/>
    <mergeCell ref="B1949:L1949"/>
    <mergeCell ref="B1727:L1727"/>
    <mergeCell ref="B1726:L1726"/>
    <mergeCell ref="B1627:L1627"/>
    <mergeCell ref="B1628:L1628"/>
    <mergeCell ref="G1717:L1717"/>
    <mergeCell ref="B1805:L1805"/>
    <mergeCell ref="B1018:J1018"/>
    <mergeCell ref="C1010:J1010"/>
    <mergeCell ref="B713:J713"/>
    <mergeCell ref="B854:L854"/>
    <mergeCell ref="B714:J714"/>
    <mergeCell ref="C912:J912"/>
    <mergeCell ref="B824:J824"/>
    <mergeCell ref="B825:J825"/>
    <mergeCell ref="B793:J793"/>
    <mergeCell ref="B794:J794"/>
    <mergeCell ref="B2582:L2582"/>
    <mergeCell ref="B2581:L2581"/>
    <mergeCell ref="C218:J218"/>
    <mergeCell ref="B2540:L2540"/>
    <mergeCell ref="B2539:L2539"/>
    <mergeCell ref="B2403:L2403"/>
    <mergeCell ref="B2402:L2402"/>
    <mergeCell ref="G710:H710"/>
    <mergeCell ref="B762:J762"/>
    <mergeCell ref="B763:J763"/>
    <mergeCell ref="B2255:L2255"/>
    <mergeCell ref="B2158:L2158"/>
    <mergeCell ref="B2157:L2157"/>
    <mergeCell ref="B2256:L2256"/>
    <mergeCell ref="B563:L563"/>
    <mergeCell ref="B562:L562"/>
  </mergeCells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2512"/>
  <sheetViews>
    <sheetView tabSelected="1" zoomScale="90" zoomScaleNormal="90" workbookViewId="0">
      <selection activeCell="A63" sqref="A63:K63"/>
    </sheetView>
  </sheetViews>
  <sheetFormatPr defaultRowHeight="15" x14ac:dyDescent="0.25"/>
  <cols>
    <col min="1" max="1" width="8.42578125" customWidth="1"/>
    <col min="2" max="2" width="12" customWidth="1"/>
    <col min="3" max="3" width="11.28515625" customWidth="1"/>
    <col min="4" max="4" width="16" customWidth="1"/>
    <col min="5" max="5" width="13.42578125" customWidth="1"/>
    <col min="6" max="6" width="11" customWidth="1"/>
    <col min="7" max="7" width="12.7109375" customWidth="1"/>
    <col min="8" max="8" width="15.140625" customWidth="1"/>
    <col min="9" max="9" width="13.7109375" customWidth="1"/>
    <col min="10" max="10" width="12.5703125" customWidth="1"/>
    <col min="11" max="11" width="14.85546875" customWidth="1"/>
    <col min="12" max="12" width="13.42578125" customWidth="1"/>
    <col min="15" max="15" width="11.140625" customWidth="1"/>
  </cols>
  <sheetData>
    <row r="1" spans="1:12" x14ac:dyDescent="0.25">
      <c r="A1" s="1" t="s">
        <v>520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3.25" x14ac:dyDescent="0.35">
      <c r="A2" s="970" t="s">
        <v>990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7"/>
    </row>
    <row r="3" spans="1:12" ht="18" x14ac:dyDescent="0.25">
      <c r="A3" s="949" t="s">
        <v>226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7"/>
    </row>
    <row r="4" spans="1:12" ht="18" x14ac:dyDescent="0.25">
      <c r="A4" s="949" t="s">
        <v>227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7"/>
    </row>
    <row r="5" spans="1:12" ht="18" x14ac:dyDescent="0.25">
      <c r="A5" s="950" t="s">
        <v>1020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7"/>
    </row>
    <row r="6" spans="1:12" ht="48.75" x14ac:dyDescent="0.25">
      <c r="A6" s="10"/>
      <c r="B6" s="9" t="s">
        <v>228</v>
      </c>
      <c r="C6" s="9" t="s">
        <v>565</v>
      </c>
      <c r="D6" s="9" t="s">
        <v>229</v>
      </c>
      <c r="E6" s="9" t="s">
        <v>468</v>
      </c>
      <c r="F6" s="9" t="s">
        <v>231</v>
      </c>
      <c r="G6" s="9" t="s">
        <v>232</v>
      </c>
      <c r="H6" s="9" t="s">
        <v>233</v>
      </c>
      <c r="I6" s="9" t="s">
        <v>469</v>
      </c>
      <c r="J6" s="9" t="s">
        <v>234</v>
      </c>
      <c r="K6" s="609" t="s">
        <v>566</v>
      </c>
      <c r="L6" s="7"/>
    </row>
    <row r="7" spans="1:12" x14ac:dyDescent="0.25">
      <c r="A7" s="612"/>
      <c r="B7" s="612"/>
      <c r="C7" s="612"/>
      <c r="D7" s="612"/>
      <c r="E7" s="612"/>
      <c r="F7" s="612"/>
      <c r="G7" s="612"/>
      <c r="H7" s="612"/>
      <c r="I7" s="612"/>
      <c r="J7" s="612"/>
      <c r="K7" s="607" t="s">
        <v>235</v>
      </c>
      <c r="L7" s="7"/>
    </row>
    <row r="8" spans="1:12" s="17" customFormat="1" x14ac:dyDescent="0.25">
      <c r="A8" s="612"/>
      <c r="B8" s="5" t="s">
        <v>859</v>
      </c>
      <c r="C8" s="2">
        <v>1</v>
      </c>
      <c r="D8" s="2">
        <v>375014</v>
      </c>
      <c r="E8" s="2">
        <v>30000</v>
      </c>
      <c r="F8" s="2"/>
      <c r="G8" s="2">
        <f t="shared" ref="G8:G52" si="0">SUM(D8:F8)</f>
        <v>405014</v>
      </c>
      <c r="H8" s="2">
        <f t="shared" ref="H8:H51" si="1">C8*D8</f>
        <v>375014</v>
      </c>
      <c r="I8" s="2">
        <f t="shared" ref="I8:I51" si="2">C8*E8</f>
        <v>30000</v>
      </c>
      <c r="J8" s="2">
        <f t="shared" ref="J8:J51" si="3">C8*F8</f>
        <v>0</v>
      </c>
      <c r="K8" s="2">
        <f t="shared" ref="K8:K51" si="4">C8*G8</f>
        <v>405014</v>
      </c>
      <c r="L8" s="7"/>
    </row>
    <row r="9" spans="1:12" x14ac:dyDescent="0.25">
      <c r="A9" s="612"/>
      <c r="B9" s="5" t="s">
        <v>802</v>
      </c>
      <c r="C9" s="2">
        <v>1</v>
      </c>
      <c r="D9" s="2">
        <v>366170</v>
      </c>
      <c r="E9" s="2">
        <v>30000</v>
      </c>
      <c r="F9" s="2"/>
      <c r="G9" s="2">
        <f t="shared" si="0"/>
        <v>396170</v>
      </c>
      <c r="H9" s="2">
        <f t="shared" si="1"/>
        <v>366170</v>
      </c>
      <c r="I9" s="2">
        <f t="shared" si="2"/>
        <v>30000</v>
      </c>
      <c r="J9" s="2">
        <f t="shared" si="3"/>
        <v>0</v>
      </c>
      <c r="K9" s="2">
        <f t="shared" si="4"/>
        <v>396170</v>
      </c>
      <c r="L9" s="7"/>
    </row>
    <row r="10" spans="1:12" s="17" customFormat="1" x14ac:dyDescent="0.25">
      <c r="A10" s="612"/>
      <c r="B10" s="5" t="s">
        <v>840</v>
      </c>
      <c r="C10" s="2">
        <v>1</v>
      </c>
      <c r="D10" s="2">
        <v>373352</v>
      </c>
      <c r="E10" s="2">
        <v>30000</v>
      </c>
      <c r="F10" s="2"/>
      <c r="G10" s="2">
        <f t="shared" si="0"/>
        <v>403352</v>
      </c>
      <c r="H10" s="2">
        <f t="shared" si="1"/>
        <v>373352</v>
      </c>
      <c r="I10" s="2">
        <f t="shared" si="2"/>
        <v>30000</v>
      </c>
      <c r="J10" s="2">
        <f t="shared" si="3"/>
        <v>0</v>
      </c>
      <c r="K10" s="2">
        <f t="shared" si="4"/>
        <v>403352</v>
      </c>
      <c r="L10" s="7"/>
    </row>
    <row r="11" spans="1:12" x14ac:dyDescent="0.25">
      <c r="A11" s="612"/>
      <c r="B11" s="5" t="s">
        <v>880</v>
      </c>
      <c r="C11" s="2">
        <v>1</v>
      </c>
      <c r="D11" s="2">
        <v>416444</v>
      </c>
      <c r="E11" s="2">
        <v>30000</v>
      </c>
      <c r="F11" s="2"/>
      <c r="G11" s="2">
        <f t="shared" si="0"/>
        <v>446444</v>
      </c>
      <c r="H11" s="2">
        <f t="shared" si="1"/>
        <v>416444</v>
      </c>
      <c r="I11" s="2">
        <f t="shared" si="2"/>
        <v>30000</v>
      </c>
      <c r="J11" s="2">
        <f t="shared" si="3"/>
        <v>0</v>
      </c>
      <c r="K11" s="2">
        <f t="shared" si="4"/>
        <v>446444</v>
      </c>
      <c r="L11" s="7"/>
    </row>
    <row r="12" spans="1:12" x14ac:dyDescent="0.25">
      <c r="A12" s="612"/>
      <c r="B12" s="5" t="s">
        <v>262</v>
      </c>
      <c r="C12" s="2">
        <v>1</v>
      </c>
      <c r="D12" s="2">
        <v>452354</v>
      </c>
      <c r="E12" s="2">
        <v>30000</v>
      </c>
      <c r="F12" s="2"/>
      <c r="G12" s="2">
        <f t="shared" si="0"/>
        <v>482354</v>
      </c>
      <c r="H12" s="2">
        <f t="shared" si="1"/>
        <v>452354</v>
      </c>
      <c r="I12" s="2">
        <f t="shared" si="2"/>
        <v>30000</v>
      </c>
      <c r="J12" s="2">
        <f t="shared" si="3"/>
        <v>0</v>
      </c>
      <c r="K12" s="2">
        <f t="shared" si="4"/>
        <v>482354</v>
      </c>
      <c r="L12" s="7"/>
    </row>
    <row r="13" spans="1:12" x14ac:dyDescent="0.25">
      <c r="A13" s="612"/>
      <c r="B13" s="5" t="s">
        <v>263</v>
      </c>
      <c r="C13" s="2">
        <v>3</v>
      </c>
      <c r="D13" s="2">
        <v>459536</v>
      </c>
      <c r="E13" s="2">
        <v>30000</v>
      </c>
      <c r="F13" s="2"/>
      <c r="G13" s="2">
        <f t="shared" si="0"/>
        <v>489536</v>
      </c>
      <c r="H13" s="2">
        <f t="shared" si="1"/>
        <v>1378608</v>
      </c>
      <c r="I13" s="2">
        <f t="shared" si="2"/>
        <v>90000</v>
      </c>
      <c r="J13" s="2">
        <f t="shared" si="3"/>
        <v>0</v>
      </c>
      <c r="K13" s="2">
        <f t="shared" si="4"/>
        <v>1468608</v>
      </c>
      <c r="L13" s="7"/>
    </row>
    <row r="14" spans="1:12" s="17" customFormat="1" x14ac:dyDescent="0.25">
      <c r="A14" s="612"/>
      <c r="B14" s="5" t="s">
        <v>264</v>
      </c>
      <c r="C14" s="2">
        <v>2</v>
      </c>
      <c r="D14" s="2">
        <v>466718</v>
      </c>
      <c r="E14" s="2">
        <v>30000</v>
      </c>
      <c r="F14" s="2"/>
      <c r="G14" s="2">
        <f t="shared" si="0"/>
        <v>496718</v>
      </c>
      <c r="H14" s="2">
        <f t="shared" si="1"/>
        <v>933436</v>
      </c>
      <c r="I14" s="2">
        <f t="shared" si="2"/>
        <v>60000</v>
      </c>
      <c r="J14" s="2">
        <f t="shared" si="3"/>
        <v>0</v>
      </c>
      <c r="K14" s="2">
        <f t="shared" si="4"/>
        <v>993436</v>
      </c>
      <c r="L14" s="7"/>
    </row>
    <row r="15" spans="1:12" x14ac:dyDescent="0.25">
      <c r="A15" s="612"/>
      <c r="B15" s="5" t="s">
        <v>266</v>
      </c>
      <c r="C15" s="2">
        <v>3</v>
      </c>
      <c r="D15" s="2">
        <v>384823</v>
      </c>
      <c r="E15" s="2">
        <v>30000</v>
      </c>
      <c r="F15" s="2"/>
      <c r="G15" s="2">
        <f t="shared" si="0"/>
        <v>414823</v>
      </c>
      <c r="H15" s="2">
        <f t="shared" si="1"/>
        <v>1154469</v>
      </c>
      <c r="I15" s="2">
        <f t="shared" si="2"/>
        <v>90000</v>
      </c>
      <c r="J15" s="2">
        <f t="shared" si="3"/>
        <v>0</v>
      </c>
      <c r="K15" s="2">
        <f t="shared" si="4"/>
        <v>1244469</v>
      </c>
      <c r="L15" s="7"/>
    </row>
    <row r="16" spans="1:12" x14ac:dyDescent="0.25">
      <c r="A16" s="612"/>
      <c r="B16" s="5" t="s">
        <v>267</v>
      </c>
      <c r="C16" s="2">
        <v>1</v>
      </c>
      <c r="D16" s="2">
        <v>393452</v>
      </c>
      <c r="E16" s="2">
        <v>30000</v>
      </c>
      <c r="F16" s="2"/>
      <c r="G16" s="2">
        <f t="shared" si="0"/>
        <v>423452</v>
      </c>
      <c r="H16" s="2">
        <f t="shared" si="1"/>
        <v>393452</v>
      </c>
      <c r="I16" s="2">
        <f t="shared" si="2"/>
        <v>30000</v>
      </c>
      <c r="J16" s="2">
        <f t="shared" si="3"/>
        <v>0</v>
      </c>
      <c r="K16" s="2">
        <f t="shared" si="4"/>
        <v>423452</v>
      </c>
      <c r="L16" s="7"/>
    </row>
    <row r="17" spans="1:12" x14ac:dyDescent="0.25">
      <c r="A17" s="612"/>
      <c r="B17" s="5" t="s">
        <v>276</v>
      </c>
      <c r="C17" s="2">
        <v>1</v>
      </c>
      <c r="D17" s="2">
        <v>471113</v>
      </c>
      <c r="E17" s="2">
        <v>30000</v>
      </c>
      <c r="F17" s="2"/>
      <c r="G17" s="2">
        <f t="shared" si="0"/>
        <v>501113</v>
      </c>
      <c r="H17" s="2">
        <f t="shared" si="1"/>
        <v>471113</v>
      </c>
      <c r="I17" s="2">
        <f t="shared" si="2"/>
        <v>30000</v>
      </c>
      <c r="J17" s="2">
        <f t="shared" si="3"/>
        <v>0</v>
      </c>
      <c r="K17" s="2">
        <f t="shared" si="4"/>
        <v>501113</v>
      </c>
      <c r="L17" s="7"/>
    </row>
    <row r="18" spans="1:12" s="17" customFormat="1" x14ac:dyDescent="0.25">
      <c r="A18" s="612"/>
      <c r="B18" s="5" t="s">
        <v>279</v>
      </c>
      <c r="C18" s="2">
        <v>1</v>
      </c>
      <c r="D18" s="2">
        <v>497000</v>
      </c>
      <c r="E18" s="2">
        <v>30000</v>
      </c>
      <c r="F18" s="2"/>
      <c r="G18" s="2">
        <f t="shared" si="0"/>
        <v>527000</v>
      </c>
      <c r="H18" s="2">
        <f t="shared" si="1"/>
        <v>497000</v>
      </c>
      <c r="I18" s="2">
        <f t="shared" si="2"/>
        <v>30000</v>
      </c>
      <c r="J18" s="2">
        <f t="shared" si="3"/>
        <v>0</v>
      </c>
      <c r="K18" s="2">
        <f t="shared" si="4"/>
        <v>527000</v>
      </c>
      <c r="L18" s="7"/>
    </row>
    <row r="19" spans="1:12" s="17" customFormat="1" x14ac:dyDescent="0.25">
      <c r="A19" s="612"/>
      <c r="B19" s="5" t="s">
        <v>281</v>
      </c>
      <c r="C19" s="2">
        <v>3</v>
      </c>
      <c r="D19" s="2">
        <v>404522</v>
      </c>
      <c r="E19" s="2">
        <v>30000</v>
      </c>
      <c r="F19" s="2"/>
      <c r="G19" s="2">
        <f t="shared" si="0"/>
        <v>434522</v>
      </c>
      <c r="H19" s="2">
        <f t="shared" si="1"/>
        <v>1213566</v>
      </c>
      <c r="I19" s="2">
        <f t="shared" si="2"/>
        <v>90000</v>
      </c>
      <c r="J19" s="2">
        <f t="shared" si="3"/>
        <v>0</v>
      </c>
      <c r="K19" s="2">
        <f t="shared" si="4"/>
        <v>1303566</v>
      </c>
      <c r="L19" s="7"/>
    </row>
    <row r="20" spans="1:12" x14ac:dyDescent="0.25">
      <c r="A20" s="612"/>
      <c r="B20" s="5" t="s">
        <v>294</v>
      </c>
      <c r="C20" s="2">
        <v>1</v>
      </c>
      <c r="D20" s="2">
        <v>534834</v>
      </c>
      <c r="E20" s="2">
        <v>30000</v>
      </c>
      <c r="F20" s="2"/>
      <c r="G20" s="2">
        <f t="shared" si="0"/>
        <v>564834</v>
      </c>
      <c r="H20" s="2">
        <f t="shared" si="1"/>
        <v>534834</v>
      </c>
      <c r="I20" s="2">
        <f t="shared" si="2"/>
        <v>30000</v>
      </c>
      <c r="J20" s="2">
        <f t="shared" si="3"/>
        <v>0</v>
      </c>
      <c r="K20" s="2">
        <f t="shared" si="4"/>
        <v>564834</v>
      </c>
      <c r="L20" s="7"/>
    </row>
    <row r="21" spans="1:12" s="4" customFormat="1" x14ac:dyDescent="0.25">
      <c r="A21" s="612"/>
      <c r="B21" s="5" t="s">
        <v>301</v>
      </c>
      <c r="C21" s="2">
        <v>1</v>
      </c>
      <c r="D21" s="2">
        <v>522743</v>
      </c>
      <c r="E21" s="2">
        <v>30000</v>
      </c>
      <c r="F21" s="2"/>
      <c r="G21" s="2">
        <f t="shared" si="0"/>
        <v>552743</v>
      </c>
      <c r="H21" s="2">
        <f t="shared" si="1"/>
        <v>522743</v>
      </c>
      <c r="I21" s="2">
        <f t="shared" si="2"/>
        <v>30000</v>
      </c>
      <c r="J21" s="2">
        <f t="shared" si="3"/>
        <v>0</v>
      </c>
      <c r="K21" s="2">
        <f t="shared" si="4"/>
        <v>552743</v>
      </c>
      <c r="L21" s="7"/>
    </row>
    <row r="22" spans="1:12" s="4" customFormat="1" x14ac:dyDescent="0.25">
      <c r="A22" s="612"/>
      <c r="B22" s="705" t="s">
        <v>1021</v>
      </c>
      <c r="C22" s="2">
        <v>1</v>
      </c>
      <c r="D22" s="2">
        <v>638133</v>
      </c>
      <c r="E22" s="2">
        <v>30000</v>
      </c>
      <c r="F22" s="2"/>
      <c r="G22" s="2">
        <f t="shared" si="0"/>
        <v>668133</v>
      </c>
      <c r="H22" s="2">
        <f t="shared" si="1"/>
        <v>638133</v>
      </c>
      <c r="I22" s="2">
        <f t="shared" si="2"/>
        <v>30000</v>
      </c>
      <c r="J22" s="2">
        <f t="shared" si="3"/>
        <v>0</v>
      </c>
      <c r="K22" s="2">
        <f t="shared" si="4"/>
        <v>668133</v>
      </c>
      <c r="L22" s="7"/>
    </row>
    <row r="23" spans="1:12" s="17" customFormat="1" x14ac:dyDescent="0.25">
      <c r="A23" s="612"/>
      <c r="B23" s="705" t="s">
        <v>1022</v>
      </c>
      <c r="C23" s="2">
        <v>1</v>
      </c>
      <c r="D23" s="2">
        <v>661237</v>
      </c>
      <c r="E23" s="2">
        <v>30000</v>
      </c>
      <c r="F23" s="2"/>
      <c r="G23" s="2">
        <f t="shared" si="0"/>
        <v>691237</v>
      </c>
      <c r="H23" s="2">
        <f t="shared" si="1"/>
        <v>661237</v>
      </c>
      <c r="I23" s="2">
        <f t="shared" si="2"/>
        <v>30000</v>
      </c>
      <c r="J23" s="2">
        <f t="shared" si="3"/>
        <v>0</v>
      </c>
      <c r="K23" s="2">
        <f t="shared" si="4"/>
        <v>691237</v>
      </c>
      <c r="L23" s="7"/>
    </row>
    <row r="24" spans="1:12" s="17" customFormat="1" x14ac:dyDescent="0.25">
      <c r="A24" s="612"/>
      <c r="B24" s="705" t="s">
        <v>841</v>
      </c>
      <c r="C24" s="2">
        <v>6</v>
      </c>
      <c r="D24" s="2">
        <v>684340</v>
      </c>
      <c r="E24" s="2">
        <v>30000</v>
      </c>
      <c r="F24" s="2"/>
      <c r="G24" s="2">
        <f t="shared" si="0"/>
        <v>714340</v>
      </c>
      <c r="H24" s="2">
        <f t="shared" si="1"/>
        <v>4106040</v>
      </c>
      <c r="I24" s="2">
        <f t="shared" si="2"/>
        <v>180000</v>
      </c>
      <c r="J24" s="2">
        <f t="shared" si="3"/>
        <v>0</v>
      </c>
      <c r="K24" s="2">
        <f t="shared" si="4"/>
        <v>4286040</v>
      </c>
      <c r="L24" s="7"/>
    </row>
    <row r="25" spans="1:12" s="17" customFormat="1" x14ac:dyDescent="0.25">
      <c r="A25" s="612"/>
      <c r="B25" s="705" t="s">
        <v>842</v>
      </c>
      <c r="C25" s="2">
        <v>1</v>
      </c>
      <c r="D25" s="2">
        <v>707443</v>
      </c>
      <c r="E25" s="2">
        <v>30000</v>
      </c>
      <c r="F25" s="2"/>
      <c r="G25" s="2">
        <f t="shared" si="0"/>
        <v>737443</v>
      </c>
      <c r="H25" s="2">
        <f t="shared" si="1"/>
        <v>707443</v>
      </c>
      <c r="I25" s="2">
        <f t="shared" si="2"/>
        <v>30000</v>
      </c>
      <c r="J25" s="2">
        <f t="shared" si="3"/>
        <v>0</v>
      </c>
      <c r="K25" s="2">
        <f t="shared" si="4"/>
        <v>737443</v>
      </c>
      <c r="L25" s="7"/>
    </row>
    <row r="26" spans="1:12" s="17" customFormat="1" x14ac:dyDescent="0.25">
      <c r="A26" s="612"/>
      <c r="B26" s="705" t="s">
        <v>827</v>
      </c>
      <c r="C26" s="2">
        <v>1</v>
      </c>
      <c r="D26" s="2">
        <v>961577</v>
      </c>
      <c r="E26" s="2">
        <v>30000</v>
      </c>
      <c r="F26" s="2"/>
      <c r="G26" s="2">
        <f t="shared" si="0"/>
        <v>991577</v>
      </c>
      <c r="H26" s="2">
        <f t="shared" si="1"/>
        <v>961577</v>
      </c>
      <c r="I26" s="2">
        <f t="shared" si="2"/>
        <v>30000</v>
      </c>
      <c r="J26" s="2">
        <f t="shared" si="3"/>
        <v>0</v>
      </c>
      <c r="K26" s="2">
        <f t="shared" si="4"/>
        <v>991577</v>
      </c>
      <c r="L26" s="7"/>
    </row>
    <row r="27" spans="1:12" s="17" customFormat="1" x14ac:dyDescent="0.25">
      <c r="A27" s="612"/>
      <c r="B27" s="705" t="s">
        <v>1023</v>
      </c>
      <c r="C27" s="2">
        <v>15</v>
      </c>
      <c r="D27" s="2">
        <v>826204</v>
      </c>
      <c r="E27" s="2">
        <v>30000</v>
      </c>
      <c r="F27" s="2"/>
      <c r="G27" s="2">
        <f t="shared" si="0"/>
        <v>856204</v>
      </c>
      <c r="H27" s="2">
        <f t="shared" si="1"/>
        <v>12393060</v>
      </c>
      <c r="I27" s="2">
        <f t="shared" si="2"/>
        <v>450000</v>
      </c>
      <c r="J27" s="2">
        <f t="shared" si="3"/>
        <v>0</v>
      </c>
      <c r="K27" s="2">
        <f t="shared" si="4"/>
        <v>12843060</v>
      </c>
      <c r="L27" s="7"/>
    </row>
    <row r="28" spans="1:12" s="17" customFormat="1" x14ac:dyDescent="0.25">
      <c r="A28" s="612"/>
      <c r="B28" s="705" t="s">
        <v>828</v>
      </c>
      <c r="C28" s="2">
        <v>2</v>
      </c>
      <c r="D28" s="2">
        <v>857983</v>
      </c>
      <c r="E28" s="2">
        <v>30000</v>
      </c>
      <c r="F28" s="2"/>
      <c r="G28" s="2">
        <f t="shared" si="0"/>
        <v>887983</v>
      </c>
      <c r="H28" s="2">
        <f t="shared" si="1"/>
        <v>1715966</v>
      </c>
      <c r="I28" s="2">
        <f t="shared" si="2"/>
        <v>60000</v>
      </c>
      <c r="J28" s="2">
        <f t="shared" si="3"/>
        <v>0</v>
      </c>
      <c r="K28" s="2">
        <f t="shared" si="4"/>
        <v>1775966</v>
      </c>
      <c r="L28" s="7"/>
    </row>
    <row r="29" spans="1:12" s="17" customFormat="1" x14ac:dyDescent="0.25">
      <c r="A29" s="612"/>
      <c r="B29" s="705" t="s">
        <v>843</v>
      </c>
      <c r="C29" s="2">
        <v>4</v>
      </c>
      <c r="D29" s="2">
        <v>960604</v>
      </c>
      <c r="E29" s="2">
        <v>30000</v>
      </c>
      <c r="F29" s="2"/>
      <c r="G29" s="2">
        <f t="shared" si="0"/>
        <v>990604</v>
      </c>
      <c r="H29" s="2">
        <f t="shared" si="1"/>
        <v>3842416</v>
      </c>
      <c r="I29" s="2">
        <f t="shared" si="2"/>
        <v>120000</v>
      </c>
      <c r="J29" s="2">
        <f t="shared" si="3"/>
        <v>0</v>
      </c>
      <c r="K29" s="2">
        <f t="shared" si="4"/>
        <v>3962416</v>
      </c>
      <c r="L29" s="7"/>
    </row>
    <row r="30" spans="1:12" s="17" customFormat="1" x14ac:dyDescent="0.25">
      <c r="A30" s="612"/>
      <c r="B30" s="705" t="s">
        <v>844</v>
      </c>
      <c r="C30" s="2">
        <v>1</v>
      </c>
      <c r="D30" s="2">
        <v>992228</v>
      </c>
      <c r="E30" s="2">
        <v>30000</v>
      </c>
      <c r="F30" s="2"/>
      <c r="G30" s="2">
        <f t="shared" si="0"/>
        <v>1022228</v>
      </c>
      <c r="H30" s="2">
        <f t="shared" si="1"/>
        <v>992228</v>
      </c>
      <c r="I30" s="2">
        <f t="shared" si="2"/>
        <v>30000</v>
      </c>
      <c r="J30" s="2">
        <f t="shared" si="3"/>
        <v>0</v>
      </c>
      <c r="K30" s="2">
        <f t="shared" si="4"/>
        <v>1022228</v>
      </c>
      <c r="L30" s="7"/>
    </row>
    <row r="31" spans="1:12" s="17" customFormat="1" x14ac:dyDescent="0.25">
      <c r="A31" s="612"/>
      <c r="B31" s="705" t="s">
        <v>845</v>
      </c>
      <c r="C31" s="2">
        <v>1</v>
      </c>
      <c r="D31" s="2">
        <v>1023851</v>
      </c>
      <c r="E31" s="2">
        <v>30000</v>
      </c>
      <c r="F31" s="2"/>
      <c r="G31" s="2">
        <f t="shared" si="0"/>
        <v>1053851</v>
      </c>
      <c r="H31" s="2">
        <f t="shared" si="1"/>
        <v>1023851</v>
      </c>
      <c r="I31" s="2">
        <f t="shared" si="2"/>
        <v>30000</v>
      </c>
      <c r="J31" s="2">
        <f t="shared" si="3"/>
        <v>0</v>
      </c>
      <c r="K31" s="2">
        <f t="shared" si="4"/>
        <v>1053851</v>
      </c>
      <c r="L31" s="7"/>
    </row>
    <row r="32" spans="1:12" s="17" customFormat="1" x14ac:dyDescent="0.25">
      <c r="A32" s="612"/>
      <c r="B32" s="705" t="s">
        <v>848</v>
      </c>
      <c r="C32" s="2">
        <v>1</v>
      </c>
      <c r="D32" s="2">
        <v>1276640</v>
      </c>
      <c r="E32" s="2">
        <v>30000</v>
      </c>
      <c r="F32" s="2"/>
      <c r="G32" s="2">
        <f t="shared" si="0"/>
        <v>1306640</v>
      </c>
      <c r="H32" s="2">
        <f t="shared" si="1"/>
        <v>1276640</v>
      </c>
      <c r="I32" s="2">
        <f t="shared" si="2"/>
        <v>30000</v>
      </c>
      <c r="J32" s="2">
        <f t="shared" si="3"/>
        <v>0</v>
      </c>
      <c r="K32" s="2">
        <f t="shared" si="4"/>
        <v>1306640</v>
      </c>
      <c r="L32" s="7"/>
    </row>
    <row r="33" spans="1:12" s="17" customFormat="1" x14ac:dyDescent="0.25">
      <c r="A33" s="612"/>
      <c r="B33" s="5" t="s">
        <v>355</v>
      </c>
      <c r="C33" s="2">
        <v>1</v>
      </c>
      <c r="D33" s="2">
        <v>1060833</v>
      </c>
      <c r="E33" s="2">
        <v>30000</v>
      </c>
      <c r="F33" s="2"/>
      <c r="G33" s="2">
        <f t="shared" si="0"/>
        <v>1090833</v>
      </c>
      <c r="H33" s="2">
        <f t="shared" si="1"/>
        <v>1060833</v>
      </c>
      <c r="I33" s="2">
        <f t="shared" si="2"/>
        <v>30000</v>
      </c>
      <c r="J33" s="2">
        <f t="shared" si="3"/>
        <v>0</v>
      </c>
      <c r="K33" s="2">
        <f t="shared" si="4"/>
        <v>1090833</v>
      </c>
      <c r="L33" s="7"/>
    </row>
    <row r="34" spans="1:12" s="17" customFormat="1" x14ac:dyDescent="0.25">
      <c r="A34" s="612"/>
      <c r="B34" s="5" t="s">
        <v>356</v>
      </c>
      <c r="C34" s="2">
        <v>1</v>
      </c>
      <c r="D34" s="2">
        <v>1094732</v>
      </c>
      <c r="E34" s="2">
        <v>30000</v>
      </c>
      <c r="F34" s="2"/>
      <c r="G34" s="2">
        <f t="shared" si="0"/>
        <v>1124732</v>
      </c>
      <c r="H34" s="2">
        <f t="shared" si="1"/>
        <v>1094732</v>
      </c>
      <c r="I34" s="2">
        <f t="shared" si="2"/>
        <v>30000</v>
      </c>
      <c r="J34" s="2">
        <f t="shared" si="3"/>
        <v>0</v>
      </c>
      <c r="K34" s="2">
        <f t="shared" si="4"/>
        <v>1124732</v>
      </c>
      <c r="L34" s="7"/>
    </row>
    <row r="35" spans="1:12" s="17" customFormat="1" x14ac:dyDescent="0.25">
      <c r="A35" s="612"/>
      <c r="B35" s="5" t="s">
        <v>357</v>
      </c>
      <c r="C35" s="2">
        <v>1</v>
      </c>
      <c r="D35" s="2">
        <v>1126631</v>
      </c>
      <c r="E35" s="2">
        <v>30000</v>
      </c>
      <c r="F35" s="2"/>
      <c r="G35" s="2">
        <f t="shared" si="0"/>
        <v>1156631</v>
      </c>
      <c r="H35" s="2">
        <f t="shared" si="1"/>
        <v>1126631</v>
      </c>
      <c r="I35" s="2">
        <f t="shared" si="2"/>
        <v>30000</v>
      </c>
      <c r="J35" s="2">
        <f t="shared" si="3"/>
        <v>0</v>
      </c>
      <c r="K35" s="2">
        <f t="shared" si="4"/>
        <v>1156631</v>
      </c>
      <c r="L35" s="7"/>
    </row>
    <row r="36" spans="1:12" s="17" customFormat="1" x14ac:dyDescent="0.25">
      <c r="A36" s="612"/>
      <c r="B36" s="5" t="s">
        <v>358</v>
      </c>
      <c r="C36" s="2">
        <v>2</v>
      </c>
      <c r="D36" s="2">
        <v>1162530</v>
      </c>
      <c r="E36" s="2">
        <v>30000</v>
      </c>
      <c r="F36" s="2"/>
      <c r="G36" s="2">
        <f t="shared" si="0"/>
        <v>1192530</v>
      </c>
      <c r="H36" s="2">
        <f t="shared" si="1"/>
        <v>2325060</v>
      </c>
      <c r="I36" s="2">
        <f t="shared" si="2"/>
        <v>60000</v>
      </c>
      <c r="J36" s="2">
        <f t="shared" si="3"/>
        <v>0</v>
      </c>
      <c r="K36" s="2">
        <f t="shared" si="4"/>
        <v>2385060</v>
      </c>
      <c r="L36" s="7"/>
    </row>
    <row r="37" spans="1:12" s="17" customFormat="1" x14ac:dyDescent="0.25">
      <c r="A37" s="612"/>
      <c r="B37" s="5" t="s">
        <v>379</v>
      </c>
      <c r="C37" s="2">
        <v>1</v>
      </c>
      <c r="D37" s="2">
        <v>1747532</v>
      </c>
      <c r="E37" s="2">
        <v>30000</v>
      </c>
      <c r="F37" s="2"/>
      <c r="G37" s="2">
        <f t="shared" si="0"/>
        <v>1777532</v>
      </c>
      <c r="H37" s="2">
        <f t="shared" si="1"/>
        <v>1747532</v>
      </c>
      <c r="I37" s="2">
        <f t="shared" si="2"/>
        <v>30000</v>
      </c>
      <c r="J37" s="2">
        <f t="shared" si="3"/>
        <v>0</v>
      </c>
      <c r="K37" s="2">
        <f t="shared" si="4"/>
        <v>1777532</v>
      </c>
      <c r="L37" s="7"/>
    </row>
    <row r="38" spans="1:12" s="17" customFormat="1" x14ac:dyDescent="0.25">
      <c r="A38" s="612"/>
      <c r="B38" s="5" t="s">
        <v>383</v>
      </c>
      <c r="C38" s="2">
        <v>2</v>
      </c>
      <c r="D38" s="2">
        <v>1528878</v>
      </c>
      <c r="E38" s="2">
        <v>30000</v>
      </c>
      <c r="F38" s="2"/>
      <c r="G38" s="2">
        <f t="shared" si="0"/>
        <v>1558878</v>
      </c>
      <c r="H38" s="2">
        <f t="shared" si="1"/>
        <v>3057756</v>
      </c>
      <c r="I38" s="2">
        <f t="shared" si="2"/>
        <v>60000</v>
      </c>
      <c r="J38" s="2">
        <f t="shared" si="3"/>
        <v>0</v>
      </c>
      <c r="K38" s="2">
        <f t="shared" si="4"/>
        <v>3117756</v>
      </c>
      <c r="L38" s="7"/>
    </row>
    <row r="39" spans="1:12" s="17" customFormat="1" x14ac:dyDescent="0.25">
      <c r="A39" s="612"/>
      <c r="B39" s="5" t="s">
        <v>477</v>
      </c>
      <c r="C39" s="2">
        <v>1</v>
      </c>
      <c r="D39" s="2">
        <v>1640057</v>
      </c>
      <c r="E39" s="2">
        <v>30000</v>
      </c>
      <c r="F39" s="2"/>
      <c r="G39" s="2">
        <f t="shared" si="0"/>
        <v>1670057</v>
      </c>
      <c r="H39" s="2">
        <f t="shared" si="1"/>
        <v>1640057</v>
      </c>
      <c r="I39" s="2">
        <f t="shared" si="2"/>
        <v>30000</v>
      </c>
      <c r="J39" s="2">
        <f t="shared" si="3"/>
        <v>0</v>
      </c>
      <c r="K39" s="2">
        <f t="shared" si="4"/>
        <v>1670057</v>
      </c>
      <c r="L39" s="7"/>
    </row>
    <row r="40" spans="1:12" s="17" customFormat="1" x14ac:dyDescent="0.25">
      <c r="A40" s="612"/>
      <c r="B40" s="5" t="s">
        <v>543</v>
      </c>
      <c r="C40" s="2">
        <v>1</v>
      </c>
      <c r="D40" s="2">
        <v>1695647</v>
      </c>
      <c r="E40" s="2">
        <v>30000</v>
      </c>
      <c r="F40" s="2"/>
      <c r="G40" s="2">
        <f t="shared" si="0"/>
        <v>1725647</v>
      </c>
      <c r="H40" s="2">
        <f t="shared" si="1"/>
        <v>1695647</v>
      </c>
      <c r="I40" s="2">
        <f t="shared" si="2"/>
        <v>30000</v>
      </c>
      <c r="J40" s="2">
        <f t="shared" si="3"/>
        <v>0</v>
      </c>
      <c r="K40" s="2">
        <f t="shared" si="4"/>
        <v>1725647</v>
      </c>
      <c r="L40" s="7"/>
    </row>
    <row r="41" spans="1:12" s="17" customFormat="1" x14ac:dyDescent="0.25">
      <c r="A41" s="612"/>
      <c r="B41" s="5" t="s">
        <v>479</v>
      </c>
      <c r="C41" s="2">
        <v>1</v>
      </c>
      <c r="D41" s="2">
        <v>1742530</v>
      </c>
      <c r="E41" s="2">
        <v>30000</v>
      </c>
      <c r="F41" s="2"/>
      <c r="G41" s="2">
        <f t="shared" si="0"/>
        <v>1772530</v>
      </c>
      <c r="H41" s="2">
        <f t="shared" si="1"/>
        <v>1742530</v>
      </c>
      <c r="I41" s="2">
        <f t="shared" si="2"/>
        <v>30000</v>
      </c>
      <c r="J41" s="2">
        <f t="shared" si="3"/>
        <v>0</v>
      </c>
      <c r="K41" s="2">
        <f t="shared" si="4"/>
        <v>1772530</v>
      </c>
      <c r="L41" s="7"/>
    </row>
    <row r="42" spans="1:12" s="17" customFormat="1" x14ac:dyDescent="0.25">
      <c r="A42" s="612"/>
      <c r="B42" s="5" t="s">
        <v>855</v>
      </c>
      <c r="C42" s="2">
        <v>1</v>
      </c>
      <c r="D42" s="2">
        <v>1862220</v>
      </c>
      <c r="E42" s="2">
        <v>30000</v>
      </c>
      <c r="F42" s="2"/>
      <c r="G42" s="2">
        <f t="shared" si="0"/>
        <v>1892220</v>
      </c>
      <c r="H42" s="2">
        <f t="shared" si="1"/>
        <v>1862220</v>
      </c>
      <c r="I42" s="2">
        <f t="shared" si="2"/>
        <v>30000</v>
      </c>
      <c r="J42" s="2">
        <f t="shared" si="3"/>
        <v>0</v>
      </c>
      <c r="K42" s="2">
        <f t="shared" si="4"/>
        <v>1892220</v>
      </c>
      <c r="L42" s="7"/>
    </row>
    <row r="43" spans="1:12" s="17" customFormat="1" x14ac:dyDescent="0.25">
      <c r="A43" s="612"/>
      <c r="B43" s="5" t="s">
        <v>868</v>
      </c>
      <c r="C43" s="2">
        <v>1</v>
      </c>
      <c r="D43" s="2">
        <v>1922065</v>
      </c>
      <c r="E43" s="2">
        <v>30000</v>
      </c>
      <c r="F43" s="2"/>
      <c r="G43" s="2">
        <f t="shared" si="0"/>
        <v>1952065</v>
      </c>
      <c r="H43" s="2">
        <f t="shared" si="1"/>
        <v>1922065</v>
      </c>
      <c r="I43" s="2">
        <f t="shared" si="2"/>
        <v>30000</v>
      </c>
      <c r="J43" s="2">
        <f t="shared" si="3"/>
        <v>0</v>
      </c>
      <c r="K43" s="2">
        <f t="shared" si="4"/>
        <v>1952065</v>
      </c>
      <c r="L43" s="7"/>
    </row>
    <row r="44" spans="1:12" s="17" customFormat="1" x14ac:dyDescent="0.25">
      <c r="A44" s="612"/>
      <c r="B44" s="5" t="s">
        <v>397</v>
      </c>
      <c r="C44" s="2">
        <v>1</v>
      </c>
      <c r="D44" s="2">
        <v>2041755</v>
      </c>
      <c r="E44" s="2">
        <v>30000</v>
      </c>
      <c r="F44" s="2"/>
      <c r="G44" s="2">
        <f t="shared" si="0"/>
        <v>2071755</v>
      </c>
      <c r="H44" s="2">
        <f t="shared" si="1"/>
        <v>2041755</v>
      </c>
      <c r="I44" s="2">
        <f t="shared" si="2"/>
        <v>30000</v>
      </c>
      <c r="J44" s="2">
        <f t="shared" si="3"/>
        <v>0</v>
      </c>
      <c r="K44" s="2">
        <f t="shared" si="4"/>
        <v>2071755</v>
      </c>
      <c r="L44" s="7"/>
    </row>
    <row r="45" spans="1:12" s="17" customFormat="1" x14ac:dyDescent="0.25">
      <c r="A45" s="612"/>
      <c r="B45" s="5" t="s">
        <v>800</v>
      </c>
      <c r="C45" s="2">
        <v>2</v>
      </c>
      <c r="D45" s="2">
        <v>2110917</v>
      </c>
      <c r="E45" s="2">
        <v>30000</v>
      </c>
      <c r="F45" s="2"/>
      <c r="G45" s="2">
        <f t="shared" si="0"/>
        <v>2140917</v>
      </c>
      <c r="H45" s="2">
        <f t="shared" si="1"/>
        <v>4221834</v>
      </c>
      <c r="I45" s="2">
        <f t="shared" si="2"/>
        <v>60000</v>
      </c>
      <c r="J45" s="2">
        <f t="shared" si="3"/>
        <v>0</v>
      </c>
      <c r="K45" s="2">
        <f t="shared" si="4"/>
        <v>4281834</v>
      </c>
      <c r="L45" s="7"/>
    </row>
    <row r="46" spans="1:12" s="17" customFormat="1" x14ac:dyDescent="0.25">
      <c r="A46" s="612"/>
      <c r="B46" s="5" t="s">
        <v>480</v>
      </c>
      <c r="C46" s="2">
        <v>2</v>
      </c>
      <c r="D46" s="2">
        <v>2194212</v>
      </c>
      <c r="E46" s="2">
        <v>30000</v>
      </c>
      <c r="F46" s="2"/>
      <c r="G46" s="2">
        <f t="shared" si="0"/>
        <v>2224212</v>
      </c>
      <c r="H46" s="2">
        <f t="shared" si="1"/>
        <v>4388424</v>
      </c>
      <c r="I46" s="2">
        <f t="shared" si="2"/>
        <v>60000</v>
      </c>
      <c r="J46" s="2">
        <f t="shared" si="3"/>
        <v>0</v>
      </c>
      <c r="K46" s="2">
        <f t="shared" si="4"/>
        <v>4448424</v>
      </c>
      <c r="L46" s="7"/>
    </row>
    <row r="47" spans="1:12" s="17" customFormat="1" x14ac:dyDescent="0.25">
      <c r="A47" s="612"/>
      <c r="B47" s="5" t="s">
        <v>546</v>
      </c>
      <c r="C47" s="2">
        <v>1</v>
      </c>
      <c r="D47" s="2">
        <v>2505352</v>
      </c>
      <c r="E47" s="2">
        <v>30000</v>
      </c>
      <c r="F47" s="2"/>
      <c r="G47" s="2">
        <f t="shared" si="0"/>
        <v>2535352</v>
      </c>
      <c r="H47" s="2">
        <f t="shared" si="1"/>
        <v>2505352</v>
      </c>
      <c r="I47" s="2">
        <f t="shared" si="2"/>
        <v>30000</v>
      </c>
      <c r="J47" s="2">
        <f t="shared" si="3"/>
        <v>0</v>
      </c>
      <c r="K47" s="2">
        <f t="shared" si="4"/>
        <v>2535352</v>
      </c>
      <c r="L47" s="7"/>
    </row>
    <row r="48" spans="1:12" s="17" customFormat="1" x14ac:dyDescent="0.25">
      <c r="A48" s="612"/>
      <c r="B48" s="5" t="s">
        <v>544</v>
      </c>
      <c r="C48" s="2">
        <v>1</v>
      </c>
      <c r="D48" s="2">
        <v>2705563</v>
      </c>
      <c r="E48" s="2">
        <v>30000</v>
      </c>
      <c r="F48" s="2"/>
      <c r="G48" s="2">
        <f t="shared" si="0"/>
        <v>2735563</v>
      </c>
      <c r="H48" s="2">
        <f t="shared" si="1"/>
        <v>2705563</v>
      </c>
      <c r="I48" s="2">
        <f t="shared" si="2"/>
        <v>30000</v>
      </c>
      <c r="J48" s="2">
        <f t="shared" si="3"/>
        <v>0</v>
      </c>
      <c r="K48" s="2">
        <f t="shared" si="4"/>
        <v>2735563</v>
      </c>
      <c r="L48" s="7"/>
    </row>
    <row r="49" spans="1:12" s="17" customFormat="1" x14ac:dyDescent="0.25">
      <c r="A49" s="612"/>
      <c r="B49" s="5" t="s">
        <v>584</v>
      </c>
      <c r="C49" s="2">
        <v>1</v>
      </c>
      <c r="D49" s="2">
        <v>4950070</v>
      </c>
      <c r="E49" s="2">
        <v>30000</v>
      </c>
      <c r="F49" s="2"/>
      <c r="G49" s="2">
        <f t="shared" si="0"/>
        <v>4980070</v>
      </c>
      <c r="H49" s="2">
        <f t="shared" si="1"/>
        <v>4950070</v>
      </c>
      <c r="I49" s="2">
        <f t="shared" si="2"/>
        <v>30000</v>
      </c>
      <c r="J49" s="2">
        <f t="shared" si="3"/>
        <v>0</v>
      </c>
      <c r="K49" s="2">
        <f t="shared" si="4"/>
        <v>4980070</v>
      </c>
      <c r="L49" s="7"/>
    </row>
    <row r="50" spans="1:12" s="17" customFormat="1" x14ac:dyDescent="0.25">
      <c r="A50" s="612"/>
      <c r="B50" s="5" t="s">
        <v>413</v>
      </c>
      <c r="C50" s="2">
        <v>1</v>
      </c>
      <c r="D50" s="2">
        <v>6034669</v>
      </c>
      <c r="E50" s="2">
        <v>30000</v>
      </c>
      <c r="F50" s="2"/>
      <c r="G50" s="2">
        <f t="shared" si="0"/>
        <v>6064669</v>
      </c>
      <c r="H50" s="2">
        <f t="shared" si="1"/>
        <v>6034669</v>
      </c>
      <c r="I50" s="2">
        <f t="shared" si="2"/>
        <v>30000</v>
      </c>
      <c r="J50" s="2">
        <f t="shared" si="3"/>
        <v>0</v>
      </c>
      <c r="K50" s="2">
        <f t="shared" si="4"/>
        <v>6064669</v>
      </c>
      <c r="L50" s="7"/>
    </row>
    <row r="51" spans="1:12" s="17" customFormat="1" x14ac:dyDescent="0.25">
      <c r="A51" s="612"/>
      <c r="B51" s="5" t="s">
        <v>414</v>
      </c>
      <c r="C51" s="2">
        <v>1</v>
      </c>
      <c r="D51" s="2">
        <v>6215435</v>
      </c>
      <c r="E51" s="2">
        <v>30000</v>
      </c>
      <c r="F51" s="2"/>
      <c r="G51" s="2">
        <f t="shared" si="0"/>
        <v>6245435</v>
      </c>
      <c r="H51" s="2">
        <f t="shared" si="1"/>
        <v>6215435</v>
      </c>
      <c r="I51" s="2">
        <f t="shared" si="2"/>
        <v>30000</v>
      </c>
      <c r="J51" s="2">
        <f t="shared" si="3"/>
        <v>0</v>
      </c>
      <c r="K51" s="2">
        <f t="shared" si="4"/>
        <v>6245435</v>
      </c>
      <c r="L51" s="7"/>
    </row>
    <row r="52" spans="1:12" x14ac:dyDescent="0.25">
      <c r="A52" s="12" t="s">
        <v>1</v>
      </c>
      <c r="B52" s="5" t="s">
        <v>415</v>
      </c>
      <c r="C52" s="608">
        <f>SUM(C8:C51)</f>
        <v>78</v>
      </c>
      <c r="D52" s="608">
        <f>SUM(D9:D22)</f>
        <v>6381194</v>
      </c>
      <c r="E52" s="608">
        <f>SUM(E9:E22)</f>
        <v>420000</v>
      </c>
      <c r="F52" s="608">
        <f>SUM(F9:F22)</f>
        <v>0</v>
      </c>
      <c r="G52" s="2">
        <f t="shared" si="0"/>
        <v>6801194</v>
      </c>
      <c r="H52" s="608">
        <f>SUM(H8:H51)</f>
        <v>89739311</v>
      </c>
      <c r="I52" s="608">
        <f>SUM(I8:I51)</f>
        <v>2340000</v>
      </c>
      <c r="J52" s="608">
        <f>SUM(J9:J22)</f>
        <v>0</v>
      </c>
      <c r="K52" s="608">
        <f>SUM(K8:K51)</f>
        <v>92079311</v>
      </c>
      <c r="L52" s="7"/>
    </row>
    <row r="53" spans="1:12" x14ac:dyDescent="0.25">
      <c r="A53" s="612"/>
      <c r="B53" s="612"/>
      <c r="C53" s="2"/>
      <c r="D53" s="2"/>
      <c r="E53" s="2"/>
      <c r="F53" s="2"/>
      <c r="G53" s="2"/>
      <c r="H53" s="2"/>
      <c r="I53" s="2"/>
      <c r="J53" s="2"/>
      <c r="K53" s="2"/>
      <c r="L53" s="7"/>
    </row>
    <row r="54" spans="1:12" x14ac:dyDescent="0.25">
      <c r="A54" s="612"/>
      <c r="B54" s="13" t="s">
        <v>420</v>
      </c>
      <c r="C54" s="2">
        <v>2</v>
      </c>
      <c r="D54" s="3">
        <v>9273943</v>
      </c>
      <c r="E54" s="2">
        <v>374361</v>
      </c>
      <c r="F54" s="2">
        <v>7914876</v>
      </c>
      <c r="G54" s="2">
        <f>SUM(D54:F54)</f>
        <v>17563180</v>
      </c>
      <c r="H54" s="2">
        <f>C54*D54</f>
        <v>18547886</v>
      </c>
      <c r="I54" s="2">
        <f>C54*E54</f>
        <v>748722</v>
      </c>
      <c r="J54" s="2">
        <f>C54*F54</f>
        <v>15829752</v>
      </c>
      <c r="K54" s="2">
        <f>C54*G54</f>
        <v>35126360</v>
      </c>
      <c r="L54" s="7"/>
    </row>
    <row r="55" spans="1:12" x14ac:dyDescent="0.25">
      <c r="A55" s="612"/>
      <c r="B55" s="13"/>
      <c r="C55" s="2"/>
      <c r="D55" s="2"/>
      <c r="E55" s="2"/>
      <c r="F55" s="2"/>
      <c r="G55" s="2">
        <f>SUM(D55:F55)</f>
        <v>0</v>
      </c>
      <c r="H55" s="2">
        <f>C55*D55</f>
        <v>0</v>
      </c>
      <c r="I55" s="2">
        <f>C55*E55</f>
        <v>0</v>
      </c>
      <c r="J55" s="2">
        <f>C55*F55</f>
        <v>0</v>
      </c>
      <c r="K55" s="2">
        <f>C55*G55</f>
        <v>0</v>
      </c>
      <c r="L55" s="7"/>
    </row>
    <row r="56" spans="1:12" x14ac:dyDescent="0.25">
      <c r="A56" s="612"/>
      <c r="B56" s="13"/>
      <c r="C56" s="2">
        <f t="shared" ref="C56:K56" si="5">SUM(C54:C55)</f>
        <v>2</v>
      </c>
      <c r="D56" s="2">
        <f t="shared" si="5"/>
        <v>9273943</v>
      </c>
      <c r="E56" s="2">
        <f t="shared" si="5"/>
        <v>374361</v>
      </c>
      <c r="F56" s="2">
        <f t="shared" si="5"/>
        <v>7914876</v>
      </c>
      <c r="G56" s="2">
        <f t="shared" si="5"/>
        <v>17563180</v>
      </c>
      <c r="H56" s="2">
        <f t="shared" si="5"/>
        <v>18547886</v>
      </c>
      <c r="I56" s="2">
        <f t="shared" si="5"/>
        <v>748722</v>
      </c>
      <c r="J56" s="2">
        <f t="shared" si="5"/>
        <v>15829752</v>
      </c>
      <c r="K56" s="2">
        <f t="shared" si="5"/>
        <v>35126360</v>
      </c>
      <c r="L56" s="7"/>
    </row>
    <row r="57" spans="1:12" x14ac:dyDescent="0.25">
      <c r="A57" s="612"/>
      <c r="B57" s="13"/>
      <c r="C57" s="2"/>
      <c r="D57" s="2"/>
      <c r="E57" s="2"/>
      <c r="F57" s="2"/>
      <c r="G57" s="2"/>
      <c r="H57" s="2"/>
      <c r="I57" s="2"/>
      <c r="J57" s="2"/>
      <c r="K57" s="2"/>
      <c r="L57" s="7"/>
    </row>
    <row r="58" spans="1:12" x14ac:dyDescent="0.25">
      <c r="A58" s="612"/>
      <c r="B58" s="10"/>
      <c r="C58" s="22">
        <f t="shared" ref="C58:K58" si="6">C52+C56</f>
        <v>80</v>
      </c>
      <c r="D58" s="22">
        <f t="shared" si="6"/>
        <v>15655137</v>
      </c>
      <c r="E58" s="22">
        <f t="shared" si="6"/>
        <v>794361</v>
      </c>
      <c r="F58" s="22">
        <f t="shared" si="6"/>
        <v>7914876</v>
      </c>
      <c r="G58" s="22">
        <f t="shared" si="6"/>
        <v>24364374</v>
      </c>
      <c r="H58" s="22">
        <f t="shared" si="6"/>
        <v>108287197</v>
      </c>
      <c r="I58" s="22">
        <f t="shared" si="6"/>
        <v>3088722</v>
      </c>
      <c r="J58" s="22">
        <f t="shared" si="6"/>
        <v>15829752</v>
      </c>
      <c r="K58" s="22">
        <f t="shared" si="6"/>
        <v>127205671</v>
      </c>
      <c r="L58" s="7"/>
    </row>
    <row r="59" spans="1:12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7"/>
    </row>
    <row r="60" spans="1:12" ht="23.25" x14ac:dyDescent="0.35">
      <c r="A60" s="970" t="s">
        <v>225</v>
      </c>
      <c r="B60" s="970"/>
      <c r="C60" s="970"/>
      <c r="D60" s="970"/>
      <c r="E60" s="970"/>
      <c r="F60" s="970"/>
      <c r="G60" s="970"/>
      <c r="H60" s="970"/>
      <c r="I60" s="970"/>
      <c r="J60" s="970"/>
      <c r="K60" s="970"/>
      <c r="L60" s="7"/>
    </row>
    <row r="61" spans="1:12" ht="15.75" x14ac:dyDescent="0.25">
      <c r="A61" s="964" t="s">
        <v>226</v>
      </c>
      <c r="B61" s="964"/>
      <c r="C61" s="964"/>
      <c r="D61" s="964"/>
      <c r="E61" s="964"/>
      <c r="F61" s="964"/>
      <c r="G61" s="964"/>
      <c r="H61" s="964"/>
      <c r="I61" s="964"/>
      <c r="J61" s="964"/>
      <c r="K61" s="964"/>
      <c r="L61" s="7"/>
    </row>
    <row r="62" spans="1:12" ht="15.75" x14ac:dyDescent="0.25">
      <c r="A62" s="964" t="s">
        <v>227</v>
      </c>
      <c r="B62" s="966"/>
      <c r="C62" s="966"/>
      <c r="D62" s="966"/>
      <c r="E62" s="966"/>
      <c r="F62" s="966"/>
      <c r="G62" s="966"/>
      <c r="H62" s="966"/>
      <c r="I62" s="966"/>
      <c r="J62" s="966"/>
      <c r="K62" s="966"/>
      <c r="L62" s="7"/>
    </row>
    <row r="63" spans="1:12" ht="15.75" x14ac:dyDescent="0.25">
      <c r="A63" s="966" t="s">
        <v>593</v>
      </c>
      <c r="B63" s="966"/>
      <c r="C63" s="966"/>
      <c r="D63" s="966"/>
      <c r="E63" s="966"/>
      <c r="F63" s="966"/>
      <c r="G63" s="966"/>
      <c r="H63" s="966"/>
      <c r="I63" s="966"/>
      <c r="J63" s="966"/>
      <c r="K63" s="966"/>
      <c r="L63" s="7"/>
    </row>
    <row r="64" spans="1:12" ht="48.75" x14ac:dyDescent="0.25">
      <c r="A64" s="10"/>
      <c r="B64" s="9" t="s">
        <v>228</v>
      </c>
      <c r="C64" s="9" t="s">
        <v>565</v>
      </c>
      <c r="D64" s="9" t="s">
        <v>229</v>
      </c>
      <c r="E64" s="9" t="s">
        <v>230</v>
      </c>
      <c r="F64" s="9" t="s">
        <v>231</v>
      </c>
      <c r="G64" s="9" t="s">
        <v>232</v>
      </c>
      <c r="H64" s="9" t="s">
        <v>233</v>
      </c>
      <c r="I64" s="9" t="s">
        <v>469</v>
      </c>
      <c r="J64" s="9" t="s">
        <v>234</v>
      </c>
      <c r="K64" s="609" t="s">
        <v>566</v>
      </c>
      <c r="L64" s="7"/>
    </row>
    <row r="65" spans="1:12" x14ac:dyDescent="0.25">
      <c r="A65" s="612"/>
      <c r="B65" s="612"/>
      <c r="C65" s="612"/>
      <c r="D65" s="612"/>
      <c r="E65" s="612"/>
      <c r="F65" s="612"/>
      <c r="G65" s="612"/>
      <c r="H65" s="612"/>
      <c r="I65" s="612"/>
      <c r="J65" s="612"/>
      <c r="K65" s="607" t="s">
        <v>235</v>
      </c>
      <c r="L65" s="7"/>
    </row>
    <row r="66" spans="1:12" x14ac:dyDescent="0.25">
      <c r="A66" s="612"/>
      <c r="B66" s="5" t="s">
        <v>241</v>
      </c>
      <c r="C66" s="2">
        <v>1</v>
      </c>
      <c r="D66" s="2">
        <v>253501</v>
      </c>
      <c r="E66" s="2">
        <v>30000</v>
      </c>
      <c r="F66" s="2"/>
      <c r="G66" s="2">
        <f t="shared" ref="G66:G97" si="7">SUM(D66:F66)</f>
        <v>283501</v>
      </c>
      <c r="H66" s="2">
        <f t="shared" ref="H66:H97" si="8">C66*D66</f>
        <v>253501</v>
      </c>
      <c r="I66" s="2">
        <f t="shared" ref="I66:I97" si="9">C66*E66</f>
        <v>30000</v>
      </c>
      <c r="J66" s="2">
        <f t="shared" ref="J66:J97" si="10">C66*F66</f>
        <v>0</v>
      </c>
      <c r="K66" s="2">
        <f t="shared" ref="K66:K97" si="11">C66*G66</f>
        <v>283501</v>
      </c>
      <c r="L66" s="7"/>
    </row>
    <row r="67" spans="1:12" x14ac:dyDescent="0.25">
      <c r="A67" s="612"/>
      <c r="B67" s="5" t="s">
        <v>242</v>
      </c>
      <c r="C67" s="2">
        <v>1</v>
      </c>
      <c r="D67" s="2">
        <v>265168</v>
      </c>
      <c r="E67" s="2">
        <v>30000</v>
      </c>
      <c r="F67" s="2"/>
      <c r="G67" s="2">
        <f t="shared" si="7"/>
        <v>295168</v>
      </c>
      <c r="H67" s="2">
        <f t="shared" si="8"/>
        <v>265168</v>
      </c>
      <c r="I67" s="2">
        <f t="shared" si="9"/>
        <v>30000</v>
      </c>
      <c r="J67" s="2">
        <f t="shared" si="10"/>
        <v>0</v>
      </c>
      <c r="K67" s="2">
        <f t="shared" si="11"/>
        <v>295168</v>
      </c>
      <c r="L67" s="7"/>
    </row>
    <row r="68" spans="1:12" x14ac:dyDescent="0.25">
      <c r="A68" s="612"/>
      <c r="B68" s="5" t="s">
        <v>244</v>
      </c>
      <c r="C68" s="2">
        <v>1</v>
      </c>
      <c r="D68" s="2">
        <v>282718</v>
      </c>
      <c r="E68" s="2">
        <v>30000</v>
      </c>
      <c r="F68" s="2"/>
      <c r="G68" s="2">
        <f t="shared" si="7"/>
        <v>312718</v>
      </c>
      <c r="H68" s="2">
        <f t="shared" si="8"/>
        <v>282718</v>
      </c>
      <c r="I68" s="2">
        <f t="shared" si="9"/>
        <v>30000</v>
      </c>
      <c r="J68" s="2">
        <f t="shared" si="10"/>
        <v>0</v>
      </c>
      <c r="K68" s="2">
        <f t="shared" si="11"/>
        <v>312718</v>
      </c>
      <c r="L68" s="7"/>
    </row>
    <row r="69" spans="1:12" x14ac:dyDescent="0.25">
      <c r="A69" s="612"/>
      <c r="B69" s="5" t="s">
        <v>245</v>
      </c>
      <c r="C69" s="2">
        <v>1</v>
      </c>
      <c r="D69" s="2">
        <v>288562</v>
      </c>
      <c r="E69" s="2">
        <v>30000</v>
      </c>
      <c r="F69" s="2"/>
      <c r="G69" s="2">
        <f t="shared" si="7"/>
        <v>318562</v>
      </c>
      <c r="H69" s="2">
        <f t="shared" si="8"/>
        <v>288562</v>
      </c>
      <c r="I69" s="2">
        <f t="shared" si="9"/>
        <v>30000</v>
      </c>
      <c r="J69" s="2">
        <f t="shared" si="10"/>
        <v>0</v>
      </c>
      <c r="K69" s="2">
        <f t="shared" si="11"/>
        <v>318562</v>
      </c>
      <c r="L69" s="7"/>
    </row>
    <row r="70" spans="1:12" x14ac:dyDescent="0.25">
      <c r="A70" s="612"/>
      <c r="B70" s="5" t="s">
        <v>246</v>
      </c>
      <c r="C70" s="2">
        <v>1</v>
      </c>
      <c r="D70" s="2">
        <v>294405</v>
      </c>
      <c r="E70" s="2">
        <v>30000</v>
      </c>
      <c r="F70" s="2"/>
      <c r="G70" s="2">
        <f t="shared" si="7"/>
        <v>324405</v>
      </c>
      <c r="H70" s="2">
        <f t="shared" si="8"/>
        <v>294405</v>
      </c>
      <c r="I70" s="2">
        <f t="shared" si="9"/>
        <v>30000</v>
      </c>
      <c r="J70" s="2">
        <f t="shared" si="10"/>
        <v>0</v>
      </c>
      <c r="K70" s="2">
        <f t="shared" si="11"/>
        <v>324405</v>
      </c>
      <c r="L70" s="7"/>
    </row>
    <row r="71" spans="1:12" x14ac:dyDescent="0.25">
      <c r="A71" s="612"/>
      <c r="B71" s="5" t="s">
        <v>247</v>
      </c>
      <c r="C71" s="2">
        <v>1</v>
      </c>
      <c r="D71" s="2">
        <v>300249</v>
      </c>
      <c r="E71" s="2">
        <v>30000</v>
      </c>
      <c r="F71" s="2"/>
      <c r="G71" s="2">
        <f t="shared" si="7"/>
        <v>330249</v>
      </c>
      <c r="H71" s="2">
        <f t="shared" si="8"/>
        <v>300249</v>
      </c>
      <c r="I71" s="2">
        <f t="shared" si="9"/>
        <v>30000</v>
      </c>
      <c r="J71" s="2">
        <f t="shared" si="10"/>
        <v>0</v>
      </c>
      <c r="K71" s="2">
        <f t="shared" si="11"/>
        <v>330249</v>
      </c>
      <c r="L71" s="7"/>
    </row>
    <row r="72" spans="1:12" s="4" customFormat="1" x14ac:dyDescent="0.25">
      <c r="A72" s="612"/>
      <c r="B72" s="5" t="s">
        <v>249</v>
      </c>
      <c r="C72" s="2">
        <v>2</v>
      </c>
      <c r="D72" s="2">
        <v>311935</v>
      </c>
      <c r="E72" s="2">
        <v>30000</v>
      </c>
      <c r="F72" s="2"/>
      <c r="G72" s="2">
        <f t="shared" si="7"/>
        <v>341935</v>
      </c>
      <c r="H72" s="2">
        <f t="shared" si="8"/>
        <v>623870</v>
      </c>
      <c r="I72" s="2">
        <f t="shared" si="9"/>
        <v>60000</v>
      </c>
      <c r="J72" s="2">
        <f t="shared" si="10"/>
        <v>0</v>
      </c>
      <c r="K72" s="2">
        <f t="shared" si="11"/>
        <v>683870</v>
      </c>
      <c r="L72" s="7"/>
    </row>
    <row r="73" spans="1:12" s="4" customFormat="1" x14ac:dyDescent="0.25">
      <c r="A73" s="612"/>
      <c r="B73" s="5" t="s">
        <v>261</v>
      </c>
      <c r="C73" s="2">
        <v>1</v>
      </c>
      <c r="D73" s="2">
        <v>311975</v>
      </c>
      <c r="E73" s="2">
        <v>30000</v>
      </c>
      <c r="F73" s="2"/>
      <c r="G73" s="2">
        <f t="shared" si="7"/>
        <v>341975</v>
      </c>
      <c r="H73" s="2">
        <f t="shared" si="8"/>
        <v>311975</v>
      </c>
      <c r="I73" s="2">
        <f t="shared" si="9"/>
        <v>30000</v>
      </c>
      <c r="J73" s="2">
        <f t="shared" si="10"/>
        <v>0</v>
      </c>
      <c r="K73" s="2">
        <f t="shared" si="11"/>
        <v>341975</v>
      </c>
      <c r="L73" s="7"/>
    </row>
    <row r="74" spans="1:12" s="4" customFormat="1" x14ac:dyDescent="0.25">
      <c r="A74" s="612"/>
      <c r="B74" s="5" t="s">
        <v>262</v>
      </c>
      <c r="C74" s="2">
        <v>1</v>
      </c>
      <c r="D74" s="2">
        <v>319159</v>
      </c>
      <c r="E74" s="2">
        <v>30000</v>
      </c>
      <c r="F74" s="2"/>
      <c r="G74" s="2">
        <f t="shared" si="7"/>
        <v>349159</v>
      </c>
      <c r="H74" s="2">
        <f t="shared" si="8"/>
        <v>319159</v>
      </c>
      <c r="I74" s="2">
        <f t="shared" si="9"/>
        <v>30000</v>
      </c>
      <c r="J74" s="2">
        <f t="shared" si="10"/>
        <v>0</v>
      </c>
      <c r="K74" s="2">
        <f t="shared" si="11"/>
        <v>349159</v>
      </c>
      <c r="L74" s="7"/>
    </row>
    <row r="75" spans="1:12" s="4" customFormat="1" x14ac:dyDescent="0.25">
      <c r="A75" s="612"/>
      <c r="B75" s="5" t="s">
        <v>263</v>
      </c>
      <c r="C75" s="2">
        <v>2</v>
      </c>
      <c r="D75" s="2">
        <v>326340</v>
      </c>
      <c r="E75" s="2">
        <v>30000</v>
      </c>
      <c r="F75" s="2"/>
      <c r="G75" s="2">
        <f t="shared" si="7"/>
        <v>356340</v>
      </c>
      <c r="H75" s="2">
        <f t="shared" si="8"/>
        <v>652680</v>
      </c>
      <c r="I75" s="2">
        <f t="shared" si="9"/>
        <v>60000</v>
      </c>
      <c r="J75" s="2">
        <f t="shared" si="10"/>
        <v>0</v>
      </c>
      <c r="K75" s="2">
        <f t="shared" si="11"/>
        <v>712680</v>
      </c>
      <c r="L75" s="7"/>
    </row>
    <row r="76" spans="1:12" s="4" customFormat="1" x14ac:dyDescent="0.25">
      <c r="A76" s="612"/>
      <c r="B76" s="5" t="s">
        <v>264</v>
      </c>
      <c r="C76" s="2">
        <v>7</v>
      </c>
      <c r="D76" s="2">
        <v>333522</v>
      </c>
      <c r="E76" s="2">
        <v>30000</v>
      </c>
      <c r="F76" s="2"/>
      <c r="G76" s="2">
        <f t="shared" si="7"/>
        <v>363522</v>
      </c>
      <c r="H76" s="2">
        <f t="shared" si="8"/>
        <v>2334654</v>
      </c>
      <c r="I76" s="2">
        <f t="shared" si="9"/>
        <v>210000</v>
      </c>
      <c r="J76" s="2">
        <f t="shared" si="10"/>
        <v>0</v>
      </c>
      <c r="K76" s="2">
        <f t="shared" si="11"/>
        <v>2544654</v>
      </c>
      <c r="L76" s="7"/>
    </row>
    <row r="77" spans="1:12" s="4" customFormat="1" x14ac:dyDescent="0.25">
      <c r="A77" s="612"/>
      <c r="B77" s="5" t="s">
        <v>272</v>
      </c>
      <c r="C77" s="2">
        <v>2</v>
      </c>
      <c r="D77" s="2">
        <v>303394</v>
      </c>
      <c r="E77" s="2">
        <v>30000</v>
      </c>
      <c r="F77" s="2"/>
      <c r="G77" s="2">
        <f t="shared" si="7"/>
        <v>333394</v>
      </c>
      <c r="H77" s="2">
        <f t="shared" si="8"/>
        <v>606788</v>
      </c>
      <c r="I77" s="2">
        <f t="shared" si="9"/>
        <v>60000</v>
      </c>
      <c r="J77" s="2">
        <f t="shared" si="10"/>
        <v>0</v>
      </c>
      <c r="K77" s="2">
        <f t="shared" si="11"/>
        <v>666788</v>
      </c>
      <c r="L77" s="7"/>
    </row>
    <row r="78" spans="1:12" s="4" customFormat="1" x14ac:dyDescent="0.25">
      <c r="A78" s="612"/>
      <c r="B78" s="5" t="s">
        <v>274</v>
      </c>
      <c r="C78" s="2">
        <v>2</v>
      </c>
      <c r="D78" s="2">
        <v>320651</v>
      </c>
      <c r="E78" s="2">
        <v>30000</v>
      </c>
      <c r="F78" s="2"/>
      <c r="G78" s="2">
        <f t="shared" si="7"/>
        <v>350651</v>
      </c>
      <c r="H78" s="2">
        <f t="shared" si="8"/>
        <v>641302</v>
      </c>
      <c r="I78" s="2">
        <f t="shared" si="9"/>
        <v>60000</v>
      </c>
      <c r="J78" s="2">
        <f t="shared" si="10"/>
        <v>0</v>
      </c>
      <c r="K78" s="2">
        <f t="shared" si="11"/>
        <v>701302</v>
      </c>
      <c r="L78" s="7"/>
    </row>
    <row r="79" spans="1:12" s="4" customFormat="1" x14ac:dyDescent="0.25">
      <c r="A79" s="612"/>
      <c r="B79" s="5" t="s">
        <v>275</v>
      </c>
      <c r="C79" s="2">
        <v>1</v>
      </c>
      <c r="D79" s="2">
        <v>329280</v>
      </c>
      <c r="E79" s="2">
        <v>30000</v>
      </c>
      <c r="F79" s="2"/>
      <c r="G79" s="2">
        <f t="shared" si="7"/>
        <v>359280</v>
      </c>
      <c r="H79" s="2">
        <f t="shared" si="8"/>
        <v>329280</v>
      </c>
      <c r="I79" s="2">
        <f t="shared" si="9"/>
        <v>30000</v>
      </c>
      <c r="J79" s="2">
        <f t="shared" si="10"/>
        <v>0</v>
      </c>
      <c r="K79" s="2">
        <f t="shared" si="11"/>
        <v>359280</v>
      </c>
      <c r="L79" s="7"/>
    </row>
    <row r="80" spans="1:12" s="4" customFormat="1" x14ac:dyDescent="0.25">
      <c r="A80" s="612"/>
      <c r="B80" s="5" t="s">
        <v>276</v>
      </c>
      <c r="C80" s="2">
        <v>1</v>
      </c>
      <c r="D80" s="2">
        <v>337909</v>
      </c>
      <c r="E80" s="2">
        <v>30000</v>
      </c>
      <c r="F80" s="2"/>
      <c r="G80" s="2">
        <f t="shared" si="7"/>
        <v>367909</v>
      </c>
      <c r="H80" s="2">
        <f t="shared" si="8"/>
        <v>337909</v>
      </c>
      <c r="I80" s="2">
        <f t="shared" si="9"/>
        <v>30000</v>
      </c>
      <c r="J80" s="2">
        <f t="shared" si="10"/>
        <v>0</v>
      </c>
      <c r="K80" s="2">
        <f t="shared" si="11"/>
        <v>367909</v>
      </c>
      <c r="L80" s="7"/>
    </row>
    <row r="81" spans="1:12" s="4" customFormat="1" x14ac:dyDescent="0.25">
      <c r="A81" s="612"/>
      <c r="B81" s="5" t="s">
        <v>279</v>
      </c>
      <c r="C81" s="2">
        <v>1</v>
      </c>
      <c r="D81" s="2">
        <v>363794</v>
      </c>
      <c r="E81" s="2">
        <v>30000</v>
      </c>
      <c r="F81" s="2"/>
      <c r="G81" s="2">
        <f t="shared" si="7"/>
        <v>393794</v>
      </c>
      <c r="H81" s="2">
        <f t="shared" si="8"/>
        <v>363794</v>
      </c>
      <c r="I81" s="2">
        <f t="shared" si="9"/>
        <v>30000</v>
      </c>
      <c r="J81" s="2">
        <f t="shared" si="10"/>
        <v>0</v>
      </c>
      <c r="K81" s="2">
        <f t="shared" si="11"/>
        <v>393794</v>
      </c>
      <c r="L81" s="7"/>
    </row>
    <row r="82" spans="1:12" x14ac:dyDescent="0.25">
      <c r="A82" s="612"/>
      <c r="B82" s="5" t="s">
        <v>299</v>
      </c>
      <c r="C82" s="2">
        <v>1</v>
      </c>
      <c r="D82" s="2">
        <v>365105</v>
      </c>
      <c r="E82" s="2">
        <v>30000</v>
      </c>
      <c r="F82" s="2"/>
      <c r="G82" s="2">
        <f t="shared" si="7"/>
        <v>395105</v>
      </c>
      <c r="H82" s="2">
        <f t="shared" si="8"/>
        <v>365105</v>
      </c>
      <c r="I82" s="2">
        <f t="shared" si="9"/>
        <v>30000</v>
      </c>
      <c r="J82" s="2">
        <f t="shared" si="10"/>
        <v>0</v>
      </c>
      <c r="K82" s="2">
        <f t="shared" si="11"/>
        <v>395105</v>
      </c>
      <c r="L82" s="7"/>
    </row>
    <row r="83" spans="1:12" x14ac:dyDescent="0.25">
      <c r="A83" s="612"/>
      <c r="B83" s="5" t="s">
        <v>299</v>
      </c>
      <c r="C83" s="2">
        <v>4</v>
      </c>
      <c r="D83" s="2">
        <v>365105</v>
      </c>
      <c r="E83" s="2">
        <v>30000</v>
      </c>
      <c r="F83" s="2">
        <v>141432</v>
      </c>
      <c r="G83" s="2">
        <f t="shared" si="7"/>
        <v>536537</v>
      </c>
      <c r="H83" s="2">
        <f t="shared" si="8"/>
        <v>1460420</v>
      </c>
      <c r="I83" s="2">
        <f t="shared" si="9"/>
        <v>120000</v>
      </c>
      <c r="J83" s="2">
        <f t="shared" si="10"/>
        <v>565728</v>
      </c>
      <c r="K83" s="2">
        <f t="shared" si="11"/>
        <v>2146148</v>
      </c>
      <c r="L83" s="7"/>
    </row>
    <row r="84" spans="1:12" x14ac:dyDescent="0.25">
      <c r="A84" s="612"/>
      <c r="B84" s="5" t="s">
        <v>300</v>
      </c>
      <c r="C84" s="2">
        <v>1</v>
      </c>
      <c r="D84" s="2">
        <v>369543</v>
      </c>
      <c r="E84" s="2">
        <v>30000</v>
      </c>
      <c r="F84" s="2"/>
      <c r="G84" s="2">
        <f t="shared" si="7"/>
        <v>399543</v>
      </c>
      <c r="H84" s="2">
        <f t="shared" si="8"/>
        <v>369543</v>
      </c>
      <c r="I84" s="2">
        <f t="shared" si="9"/>
        <v>30000</v>
      </c>
      <c r="J84" s="2">
        <f t="shared" si="10"/>
        <v>0</v>
      </c>
      <c r="K84" s="2">
        <f t="shared" si="11"/>
        <v>399543</v>
      </c>
      <c r="L84" s="7"/>
    </row>
    <row r="85" spans="1:12" x14ac:dyDescent="0.25">
      <c r="A85" s="612"/>
      <c r="B85" s="5" t="s">
        <v>313</v>
      </c>
      <c r="C85" s="2">
        <v>3</v>
      </c>
      <c r="D85" s="2">
        <v>574223</v>
      </c>
      <c r="E85" s="2">
        <v>30000</v>
      </c>
      <c r="F85" s="2">
        <v>161700</v>
      </c>
      <c r="G85" s="2">
        <f t="shared" si="7"/>
        <v>765923</v>
      </c>
      <c r="H85" s="2">
        <f t="shared" si="8"/>
        <v>1722669</v>
      </c>
      <c r="I85" s="2">
        <f t="shared" si="9"/>
        <v>90000</v>
      </c>
      <c r="J85" s="2">
        <f t="shared" si="10"/>
        <v>485100</v>
      </c>
      <c r="K85" s="2">
        <f t="shared" si="11"/>
        <v>2297769</v>
      </c>
      <c r="L85" s="7"/>
    </row>
    <row r="86" spans="1:12" x14ac:dyDescent="0.25">
      <c r="A86" s="612"/>
      <c r="B86" s="5" t="s">
        <v>314</v>
      </c>
      <c r="C86" s="2">
        <v>4</v>
      </c>
      <c r="D86" s="2">
        <v>592976</v>
      </c>
      <c r="E86" s="2">
        <v>30000</v>
      </c>
      <c r="F86" s="2"/>
      <c r="G86" s="2">
        <f t="shared" si="7"/>
        <v>622976</v>
      </c>
      <c r="H86" s="2">
        <f t="shared" si="8"/>
        <v>2371904</v>
      </c>
      <c r="I86" s="2">
        <f t="shared" si="9"/>
        <v>120000</v>
      </c>
      <c r="J86" s="2">
        <f t="shared" si="10"/>
        <v>0</v>
      </c>
      <c r="K86" s="2">
        <f t="shared" si="11"/>
        <v>2491904</v>
      </c>
      <c r="L86" s="7"/>
    </row>
    <row r="87" spans="1:12" x14ac:dyDescent="0.25">
      <c r="A87" s="612"/>
      <c r="B87" s="5" t="s">
        <v>314</v>
      </c>
      <c r="C87" s="2">
        <v>2</v>
      </c>
      <c r="D87" s="2">
        <v>592976</v>
      </c>
      <c r="E87" s="2">
        <v>30000</v>
      </c>
      <c r="F87" s="2">
        <v>164916</v>
      </c>
      <c r="G87" s="2">
        <f t="shared" si="7"/>
        <v>787892</v>
      </c>
      <c r="H87" s="2">
        <f t="shared" si="8"/>
        <v>1185952</v>
      </c>
      <c r="I87" s="2">
        <f t="shared" si="9"/>
        <v>60000</v>
      </c>
      <c r="J87" s="2">
        <f t="shared" si="10"/>
        <v>329832</v>
      </c>
      <c r="K87" s="2">
        <f t="shared" si="11"/>
        <v>1575784</v>
      </c>
      <c r="L87" s="7"/>
    </row>
    <row r="88" spans="1:12" x14ac:dyDescent="0.25">
      <c r="A88" s="612"/>
      <c r="B88" s="5" t="s">
        <v>316</v>
      </c>
      <c r="C88" s="2">
        <v>2</v>
      </c>
      <c r="D88" s="2">
        <v>630481</v>
      </c>
      <c r="E88" s="2">
        <v>30000</v>
      </c>
      <c r="F88" s="2">
        <v>171312</v>
      </c>
      <c r="G88" s="2">
        <f t="shared" si="7"/>
        <v>831793</v>
      </c>
      <c r="H88" s="2">
        <f t="shared" si="8"/>
        <v>1260962</v>
      </c>
      <c r="I88" s="2">
        <f t="shared" si="9"/>
        <v>60000</v>
      </c>
      <c r="J88" s="2">
        <f t="shared" si="10"/>
        <v>342624</v>
      </c>
      <c r="K88" s="2">
        <f t="shared" si="11"/>
        <v>1663586</v>
      </c>
      <c r="L88" s="7"/>
    </row>
    <row r="89" spans="1:12" x14ac:dyDescent="0.25">
      <c r="A89" s="612"/>
      <c r="B89" s="5" t="s">
        <v>319</v>
      </c>
      <c r="C89" s="2">
        <v>2</v>
      </c>
      <c r="D89" s="2">
        <v>686738</v>
      </c>
      <c r="E89" s="2">
        <v>30000</v>
      </c>
      <c r="F89" s="2"/>
      <c r="G89" s="2">
        <f t="shared" si="7"/>
        <v>716738</v>
      </c>
      <c r="H89" s="2">
        <f t="shared" si="8"/>
        <v>1373476</v>
      </c>
      <c r="I89" s="2">
        <f t="shared" si="9"/>
        <v>60000</v>
      </c>
      <c r="J89" s="2">
        <f t="shared" si="10"/>
        <v>0</v>
      </c>
      <c r="K89" s="2">
        <f t="shared" si="11"/>
        <v>1433476</v>
      </c>
      <c r="L89" s="7"/>
    </row>
    <row r="90" spans="1:12" x14ac:dyDescent="0.25">
      <c r="A90" s="612"/>
      <c r="B90" s="5" t="s">
        <v>320</v>
      </c>
      <c r="C90" s="2">
        <v>1</v>
      </c>
      <c r="D90" s="2">
        <v>705491</v>
      </c>
      <c r="E90" s="2">
        <v>30000</v>
      </c>
      <c r="F90" s="2">
        <v>184164</v>
      </c>
      <c r="G90" s="2">
        <f t="shared" si="7"/>
        <v>919655</v>
      </c>
      <c r="H90" s="2">
        <f t="shared" si="8"/>
        <v>705491</v>
      </c>
      <c r="I90" s="2">
        <f t="shared" si="9"/>
        <v>30000</v>
      </c>
      <c r="J90" s="2">
        <f t="shared" si="10"/>
        <v>184164</v>
      </c>
      <c r="K90" s="2">
        <f t="shared" si="11"/>
        <v>919655</v>
      </c>
      <c r="L90" s="7"/>
    </row>
    <row r="91" spans="1:12" x14ac:dyDescent="0.25">
      <c r="A91" s="612"/>
      <c r="B91" s="5" t="s">
        <v>322</v>
      </c>
      <c r="C91" s="2">
        <v>1</v>
      </c>
      <c r="D91" s="2">
        <v>742996</v>
      </c>
      <c r="E91" s="2">
        <v>30000</v>
      </c>
      <c r="F91" s="2"/>
      <c r="G91" s="2">
        <f t="shared" si="7"/>
        <v>772996</v>
      </c>
      <c r="H91" s="2">
        <f t="shared" si="8"/>
        <v>742996</v>
      </c>
      <c r="I91" s="2">
        <f t="shared" si="9"/>
        <v>30000</v>
      </c>
      <c r="J91" s="2">
        <f t="shared" si="10"/>
        <v>0</v>
      </c>
      <c r="K91" s="2">
        <f t="shared" si="11"/>
        <v>772996</v>
      </c>
      <c r="L91" s="7"/>
    </row>
    <row r="92" spans="1:12" s="17" customFormat="1" x14ac:dyDescent="0.25">
      <c r="A92" s="612"/>
      <c r="B92" s="5" t="s">
        <v>324</v>
      </c>
      <c r="C92" s="2">
        <v>1</v>
      </c>
      <c r="D92" s="2">
        <v>780501</v>
      </c>
      <c r="E92" s="2">
        <v>30000</v>
      </c>
      <c r="F92" s="2"/>
      <c r="G92" s="2">
        <f t="shared" si="7"/>
        <v>810501</v>
      </c>
      <c r="H92" s="2">
        <f t="shared" si="8"/>
        <v>780501</v>
      </c>
      <c r="I92" s="2">
        <f t="shared" si="9"/>
        <v>30000</v>
      </c>
      <c r="J92" s="2">
        <f t="shared" si="10"/>
        <v>0</v>
      </c>
      <c r="K92" s="2">
        <f t="shared" si="11"/>
        <v>810501</v>
      </c>
      <c r="L92" s="7"/>
    </row>
    <row r="93" spans="1:12" s="17" customFormat="1" x14ac:dyDescent="0.25">
      <c r="A93" s="612"/>
      <c r="B93" s="5" t="s">
        <v>328</v>
      </c>
      <c r="C93" s="2"/>
      <c r="D93" s="2">
        <v>733144</v>
      </c>
      <c r="E93" s="2">
        <v>30000</v>
      </c>
      <c r="F93" s="2">
        <v>180000</v>
      </c>
      <c r="G93" s="2">
        <f t="shared" si="7"/>
        <v>943144</v>
      </c>
      <c r="H93" s="2">
        <f t="shared" si="8"/>
        <v>0</v>
      </c>
      <c r="I93" s="2">
        <f t="shared" si="9"/>
        <v>0</v>
      </c>
      <c r="J93" s="2">
        <f t="shared" si="10"/>
        <v>0</v>
      </c>
      <c r="K93" s="2">
        <f t="shared" si="11"/>
        <v>0</v>
      </c>
      <c r="L93" s="7"/>
    </row>
    <row r="94" spans="1:12" s="17" customFormat="1" x14ac:dyDescent="0.25">
      <c r="A94" s="612"/>
      <c r="B94" s="5" t="s">
        <v>330</v>
      </c>
      <c r="C94" s="2">
        <v>2</v>
      </c>
      <c r="D94" s="2">
        <v>777783</v>
      </c>
      <c r="E94" s="2">
        <v>30000</v>
      </c>
      <c r="F94" s="2"/>
      <c r="G94" s="2">
        <f t="shared" si="7"/>
        <v>807783</v>
      </c>
      <c r="H94" s="2">
        <f t="shared" si="8"/>
        <v>1555566</v>
      </c>
      <c r="I94" s="2">
        <f t="shared" si="9"/>
        <v>60000</v>
      </c>
      <c r="J94" s="2">
        <f t="shared" si="10"/>
        <v>0</v>
      </c>
      <c r="K94" s="2">
        <f t="shared" si="11"/>
        <v>1615566</v>
      </c>
      <c r="L94" s="7"/>
    </row>
    <row r="95" spans="1:12" s="17" customFormat="1" x14ac:dyDescent="0.25">
      <c r="A95" s="612"/>
      <c r="B95" s="5" t="s">
        <v>330</v>
      </c>
      <c r="C95" s="2">
        <v>3</v>
      </c>
      <c r="D95" s="2">
        <v>777783</v>
      </c>
      <c r="E95" s="2">
        <v>30000</v>
      </c>
      <c r="F95" s="2">
        <v>187632</v>
      </c>
      <c r="G95" s="2">
        <f t="shared" si="7"/>
        <v>995415</v>
      </c>
      <c r="H95" s="2">
        <f t="shared" si="8"/>
        <v>2333349</v>
      </c>
      <c r="I95" s="2">
        <f t="shared" si="9"/>
        <v>90000</v>
      </c>
      <c r="J95" s="2">
        <f t="shared" si="10"/>
        <v>562896</v>
      </c>
      <c r="K95" s="2">
        <f t="shared" si="11"/>
        <v>2986245</v>
      </c>
      <c r="L95" s="7"/>
    </row>
    <row r="96" spans="1:12" s="17" customFormat="1" x14ac:dyDescent="0.25">
      <c r="A96" s="612"/>
      <c r="B96" s="5" t="s">
        <v>331</v>
      </c>
      <c r="C96" s="2">
        <v>1</v>
      </c>
      <c r="D96" s="2">
        <v>800103</v>
      </c>
      <c r="E96" s="2">
        <v>30000</v>
      </c>
      <c r="F96" s="2"/>
      <c r="G96" s="2">
        <f t="shared" si="7"/>
        <v>830103</v>
      </c>
      <c r="H96" s="2">
        <f t="shared" si="8"/>
        <v>800103</v>
      </c>
      <c r="I96" s="2">
        <f t="shared" si="9"/>
        <v>30000</v>
      </c>
      <c r="J96" s="2">
        <f t="shared" si="10"/>
        <v>0</v>
      </c>
      <c r="K96" s="2">
        <f t="shared" si="11"/>
        <v>830103</v>
      </c>
      <c r="L96" s="7"/>
    </row>
    <row r="97" spans="1:12" s="17" customFormat="1" x14ac:dyDescent="0.25">
      <c r="A97" s="612"/>
      <c r="B97" s="5" t="s">
        <v>333</v>
      </c>
      <c r="C97" s="2">
        <v>1</v>
      </c>
      <c r="D97" s="2">
        <v>844743</v>
      </c>
      <c r="E97" s="2">
        <v>30000</v>
      </c>
      <c r="F97" s="2">
        <v>199104</v>
      </c>
      <c r="G97" s="2">
        <f t="shared" si="7"/>
        <v>1073847</v>
      </c>
      <c r="H97" s="2">
        <f t="shared" si="8"/>
        <v>844743</v>
      </c>
      <c r="I97" s="2">
        <f t="shared" si="9"/>
        <v>30000</v>
      </c>
      <c r="J97" s="2">
        <f t="shared" si="10"/>
        <v>199104</v>
      </c>
      <c r="K97" s="2">
        <f t="shared" si="11"/>
        <v>1073847</v>
      </c>
      <c r="L97" s="7"/>
    </row>
    <row r="98" spans="1:12" s="17" customFormat="1" x14ac:dyDescent="0.25">
      <c r="A98" s="612"/>
      <c r="B98" s="5" t="s">
        <v>334</v>
      </c>
      <c r="C98" s="2">
        <v>1</v>
      </c>
      <c r="D98" s="2">
        <v>867853</v>
      </c>
      <c r="E98" s="2">
        <v>30000</v>
      </c>
      <c r="F98" s="2"/>
      <c r="G98" s="2">
        <f t="shared" ref="G98:G121" si="12">SUM(D98:F98)</f>
        <v>897853</v>
      </c>
      <c r="H98" s="2">
        <f t="shared" ref="H98:H120" si="13">C98*D98</f>
        <v>867853</v>
      </c>
      <c r="I98" s="2">
        <f t="shared" ref="I98:I120" si="14">C98*E98</f>
        <v>30000</v>
      </c>
      <c r="J98" s="2">
        <f t="shared" ref="J98:J120" si="15">C98*F98</f>
        <v>0</v>
      </c>
      <c r="K98" s="2">
        <f t="shared" ref="K98:K120" si="16">C98*G98</f>
        <v>897853</v>
      </c>
      <c r="L98" s="7"/>
    </row>
    <row r="99" spans="1:12" s="17" customFormat="1" x14ac:dyDescent="0.25">
      <c r="A99" s="612"/>
      <c r="B99" s="5" t="s">
        <v>337</v>
      </c>
      <c r="C99" s="2">
        <v>1</v>
      </c>
      <c r="D99" s="2">
        <v>934023</v>
      </c>
      <c r="E99" s="2">
        <v>30000</v>
      </c>
      <c r="F99" s="2"/>
      <c r="G99" s="2">
        <f t="shared" si="12"/>
        <v>964023</v>
      </c>
      <c r="H99" s="2">
        <f t="shared" si="13"/>
        <v>934023</v>
      </c>
      <c r="I99" s="2">
        <f t="shared" si="14"/>
        <v>30000</v>
      </c>
      <c r="J99" s="2">
        <f t="shared" si="15"/>
        <v>0</v>
      </c>
      <c r="K99" s="2">
        <f t="shared" si="16"/>
        <v>964023</v>
      </c>
      <c r="L99" s="7"/>
    </row>
    <row r="100" spans="1:12" s="17" customFormat="1" x14ac:dyDescent="0.25">
      <c r="A100" s="612"/>
      <c r="B100" s="5" t="s">
        <v>346</v>
      </c>
      <c r="C100" s="2">
        <v>1</v>
      </c>
      <c r="D100" s="2">
        <v>940103</v>
      </c>
      <c r="E100" s="2">
        <v>30000</v>
      </c>
      <c r="F100" s="2"/>
      <c r="G100" s="2">
        <f t="shared" si="12"/>
        <v>970103</v>
      </c>
      <c r="H100" s="2">
        <f t="shared" si="13"/>
        <v>940103</v>
      </c>
      <c r="I100" s="2">
        <f t="shared" si="14"/>
        <v>30000</v>
      </c>
      <c r="J100" s="2">
        <f t="shared" si="15"/>
        <v>0</v>
      </c>
      <c r="K100" s="2">
        <f t="shared" si="16"/>
        <v>970103</v>
      </c>
      <c r="L100" s="7"/>
    </row>
    <row r="101" spans="1:12" s="17" customFormat="1" x14ac:dyDescent="0.25">
      <c r="A101" s="612"/>
      <c r="B101" s="5" t="s">
        <v>348</v>
      </c>
      <c r="C101" s="2">
        <v>1</v>
      </c>
      <c r="D101" s="2">
        <v>993251</v>
      </c>
      <c r="E101" s="2">
        <v>30000</v>
      </c>
      <c r="F101" s="2"/>
      <c r="G101" s="2">
        <f t="shared" si="12"/>
        <v>1023251</v>
      </c>
      <c r="H101" s="2">
        <f t="shared" si="13"/>
        <v>993251</v>
      </c>
      <c r="I101" s="2">
        <f t="shared" si="14"/>
        <v>30000</v>
      </c>
      <c r="J101" s="2">
        <f t="shared" si="15"/>
        <v>0</v>
      </c>
      <c r="K101" s="2">
        <f t="shared" si="16"/>
        <v>1023251</v>
      </c>
      <c r="L101" s="7"/>
    </row>
    <row r="102" spans="1:12" s="17" customFormat="1" x14ac:dyDescent="0.25">
      <c r="A102" s="612"/>
      <c r="B102" s="5" t="s">
        <v>348</v>
      </c>
      <c r="C102" s="2">
        <v>2</v>
      </c>
      <c r="D102" s="2">
        <v>993251</v>
      </c>
      <c r="E102" s="2">
        <v>30000</v>
      </c>
      <c r="F102" s="2">
        <v>221388</v>
      </c>
      <c r="G102" s="2">
        <f t="shared" si="12"/>
        <v>1244639</v>
      </c>
      <c r="H102" s="2">
        <f t="shared" si="13"/>
        <v>1986502</v>
      </c>
      <c r="I102" s="2">
        <f t="shared" si="14"/>
        <v>60000</v>
      </c>
      <c r="J102" s="2">
        <f t="shared" si="15"/>
        <v>442776</v>
      </c>
      <c r="K102" s="2">
        <f t="shared" si="16"/>
        <v>2489278</v>
      </c>
      <c r="L102" s="7"/>
    </row>
    <row r="103" spans="1:12" s="17" customFormat="1" x14ac:dyDescent="0.25">
      <c r="A103" s="612"/>
      <c r="B103" s="5" t="s">
        <v>351</v>
      </c>
      <c r="C103" s="2">
        <v>1</v>
      </c>
      <c r="D103" s="2">
        <v>1072975</v>
      </c>
      <c r="E103" s="2">
        <v>30000</v>
      </c>
      <c r="F103" s="2"/>
      <c r="G103" s="2">
        <f t="shared" si="12"/>
        <v>1102975</v>
      </c>
      <c r="H103" s="2">
        <f t="shared" si="13"/>
        <v>1072975</v>
      </c>
      <c r="I103" s="2">
        <f t="shared" si="14"/>
        <v>30000</v>
      </c>
      <c r="J103" s="2">
        <f t="shared" si="15"/>
        <v>0</v>
      </c>
      <c r="K103" s="2">
        <f t="shared" si="16"/>
        <v>1102975</v>
      </c>
      <c r="L103" s="7"/>
    </row>
    <row r="104" spans="1:12" s="17" customFormat="1" x14ac:dyDescent="0.25">
      <c r="A104" s="612"/>
      <c r="B104" s="5" t="s">
        <v>354</v>
      </c>
      <c r="C104" s="2">
        <v>1</v>
      </c>
      <c r="D104" s="2">
        <v>1152698</v>
      </c>
      <c r="E104" s="2">
        <v>30000</v>
      </c>
      <c r="F104" s="2"/>
      <c r="G104" s="2">
        <f t="shared" si="12"/>
        <v>1182698</v>
      </c>
      <c r="H104" s="2">
        <f t="shared" si="13"/>
        <v>1152698</v>
      </c>
      <c r="I104" s="2">
        <f t="shared" si="14"/>
        <v>30000</v>
      </c>
      <c r="J104" s="2">
        <f t="shared" si="15"/>
        <v>0</v>
      </c>
      <c r="K104" s="2">
        <f t="shared" si="16"/>
        <v>1182698</v>
      </c>
      <c r="L104" s="7"/>
    </row>
    <row r="105" spans="1:12" s="17" customFormat="1" x14ac:dyDescent="0.25">
      <c r="A105" s="612"/>
      <c r="B105" s="5" t="s">
        <v>354</v>
      </c>
      <c r="C105" s="2">
        <v>1</v>
      </c>
      <c r="D105" s="2">
        <v>1152698</v>
      </c>
      <c r="E105" s="2">
        <v>30000</v>
      </c>
      <c r="F105" s="2">
        <v>246588</v>
      </c>
      <c r="G105" s="2">
        <f t="shared" si="12"/>
        <v>1429286</v>
      </c>
      <c r="H105" s="2">
        <f t="shared" si="13"/>
        <v>1152698</v>
      </c>
      <c r="I105" s="2">
        <f t="shared" si="14"/>
        <v>30000</v>
      </c>
      <c r="J105" s="2">
        <f t="shared" si="15"/>
        <v>246588</v>
      </c>
      <c r="K105" s="2">
        <f t="shared" si="16"/>
        <v>1429286</v>
      </c>
      <c r="L105" s="7"/>
    </row>
    <row r="106" spans="1:12" s="17" customFormat="1" x14ac:dyDescent="0.25">
      <c r="A106" s="612"/>
      <c r="B106" s="5" t="s">
        <v>358</v>
      </c>
      <c r="C106" s="2">
        <v>1</v>
      </c>
      <c r="D106" s="2">
        <v>1002181</v>
      </c>
      <c r="E106" s="2">
        <v>30000</v>
      </c>
      <c r="F106" s="2">
        <v>226956</v>
      </c>
      <c r="G106" s="2">
        <f t="shared" si="12"/>
        <v>1259137</v>
      </c>
      <c r="H106" s="2">
        <f t="shared" si="13"/>
        <v>1002181</v>
      </c>
      <c r="I106" s="2">
        <f t="shared" si="14"/>
        <v>30000</v>
      </c>
      <c r="J106" s="2">
        <f t="shared" si="15"/>
        <v>226956</v>
      </c>
      <c r="K106" s="2">
        <f t="shared" si="16"/>
        <v>1259137</v>
      </c>
      <c r="L106" s="7"/>
    </row>
    <row r="107" spans="1:12" s="17" customFormat="1" x14ac:dyDescent="0.25">
      <c r="A107" s="612"/>
      <c r="B107" s="5" t="s">
        <v>362</v>
      </c>
      <c r="C107" s="2">
        <v>1</v>
      </c>
      <c r="D107" s="2">
        <v>1119073</v>
      </c>
      <c r="E107" s="2">
        <v>30000</v>
      </c>
      <c r="F107" s="2"/>
      <c r="G107" s="2">
        <f t="shared" si="12"/>
        <v>1149073</v>
      </c>
      <c r="H107" s="2">
        <f t="shared" si="13"/>
        <v>1119073</v>
      </c>
      <c r="I107" s="2">
        <f t="shared" si="14"/>
        <v>30000</v>
      </c>
      <c r="J107" s="2">
        <f t="shared" si="15"/>
        <v>0</v>
      </c>
      <c r="K107" s="2">
        <f t="shared" si="16"/>
        <v>1149073</v>
      </c>
      <c r="L107" s="7"/>
    </row>
    <row r="108" spans="1:12" s="17" customFormat="1" x14ac:dyDescent="0.25">
      <c r="A108" s="612"/>
      <c r="B108" s="5" t="s">
        <v>367</v>
      </c>
      <c r="C108" s="2">
        <v>1</v>
      </c>
      <c r="D108" s="2">
        <v>1265189</v>
      </c>
      <c r="E108" s="2">
        <v>30000</v>
      </c>
      <c r="F108" s="2"/>
      <c r="G108" s="2">
        <f t="shared" si="12"/>
        <v>1295189</v>
      </c>
      <c r="H108" s="2">
        <f t="shared" si="13"/>
        <v>1265189</v>
      </c>
      <c r="I108" s="2">
        <f t="shared" si="14"/>
        <v>30000</v>
      </c>
      <c r="J108" s="2">
        <f t="shared" si="15"/>
        <v>0</v>
      </c>
      <c r="K108" s="2">
        <f t="shared" si="16"/>
        <v>1295189</v>
      </c>
      <c r="L108" s="7"/>
    </row>
    <row r="109" spans="1:12" s="17" customFormat="1" x14ac:dyDescent="0.25">
      <c r="A109" s="612"/>
      <c r="B109" s="5" t="s">
        <v>373</v>
      </c>
      <c r="C109" s="2">
        <v>1</v>
      </c>
      <c r="D109" s="2">
        <v>1234522</v>
      </c>
      <c r="E109" s="2">
        <v>30000</v>
      </c>
      <c r="F109" s="2"/>
      <c r="G109" s="2">
        <f t="shared" si="12"/>
        <v>1264522</v>
      </c>
      <c r="H109" s="2">
        <f t="shared" si="13"/>
        <v>1234522</v>
      </c>
      <c r="I109" s="2">
        <f t="shared" si="14"/>
        <v>30000</v>
      </c>
      <c r="J109" s="2">
        <f t="shared" si="15"/>
        <v>0</v>
      </c>
      <c r="K109" s="2">
        <f t="shared" si="16"/>
        <v>1264522</v>
      </c>
      <c r="L109" s="7"/>
    </row>
    <row r="110" spans="1:12" s="17" customFormat="1" x14ac:dyDescent="0.25">
      <c r="A110" s="612"/>
      <c r="B110" s="5" t="s">
        <v>373</v>
      </c>
      <c r="C110" s="2">
        <v>1</v>
      </c>
      <c r="D110" s="2">
        <v>1234522</v>
      </c>
      <c r="E110" s="2">
        <v>30000</v>
      </c>
      <c r="F110" s="2">
        <v>271944</v>
      </c>
      <c r="G110" s="2">
        <f t="shared" si="12"/>
        <v>1536466</v>
      </c>
      <c r="H110" s="2">
        <f t="shared" si="13"/>
        <v>1234522</v>
      </c>
      <c r="I110" s="2">
        <f t="shared" si="14"/>
        <v>30000</v>
      </c>
      <c r="J110" s="2">
        <f t="shared" si="15"/>
        <v>271944</v>
      </c>
      <c r="K110" s="2">
        <f t="shared" si="16"/>
        <v>1536466</v>
      </c>
      <c r="L110" s="7"/>
    </row>
    <row r="111" spans="1:12" s="17" customFormat="1" x14ac:dyDescent="0.25">
      <c r="A111" s="612"/>
      <c r="B111" s="5" t="s">
        <v>376</v>
      </c>
      <c r="C111" s="2">
        <v>1</v>
      </c>
      <c r="D111" s="2">
        <v>1370506</v>
      </c>
      <c r="E111" s="2">
        <v>30000</v>
      </c>
      <c r="F111" s="2">
        <v>294192</v>
      </c>
      <c r="G111" s="2">
        <f t="shared" si="12"/>
        <v>1694698</v>
      </c>
      <c r="H111" s="2">
        <f t="shared" si="13"/>
        <v>1370506</v>
      </c>
      <c r="I111" s="2">
        <f t="shared" si="14"/>
        <v>30000</v>
      </c>
      <c r="J111" s="2">
        <f t="shared" si="15"/>
        <v>294192</v>
      </c>
      <c r="K111" s="2">
        <f t="shared" si="16"/>
        <v>1694698</v>
      </c>
      <c r="L111" s="7"/>
    </row>
    <row r="112" spans="1:12" s="17" customFormat="1" x14ac:dyDescent="0.25">
      <c r="A112" s="612"/>
      <c r="B112" s="5" t="s">
        <v>377</v>
      </c>
      <c r="C112" s="2">
        <v>1</v>
      </c>
      <c r="D112" s="2">
        <v>1415836</v>
      </c>
      <c r="E112" s="2">
        <v>30000</v>
      </c>
      <c r="F112" s="2">
        <v>297792</v>
      </c>
      <c r="G112" s="2">
        <f t="shared" si="12"/>
        <v>1743628</v>
      </c>
      <c r="H112" s="2">
        <f t="shared" si="13"/>
        <v>1415836</v>
      </c>
      <c r="I112" s="2">
        <f t="shared" si="14"/>
        <v>30000</v>
      </c>
      <c r="J112" s="2">
        <f t="shared" si="15"/>
        <v>297792</v>
      </c>
      <c r="K112" s="2">
        <f t="shared" si="16"/>
        <v>1743628</v>
      </c>
      <c r="L112" s="7"/>
    </row>
    <row r="113" spans="1:12" s="17" customFormat="1" x14ac:dyDescent="0.25">
      <c r="A113" s="612"/>
      <c r="B113" s="5" t="s">
        <v>385</v>
      </c>
      <c r="C113" s="2">
        <v>1</v>
      </c>
      <c r="D113" s="2">
        <v>1413843</v>
      </c>
      <c r="E113" s="2">
        <v>30000</v>
      </c>
      <c r="F113" s="2"/>
      <c r="G113" s="2">
        <f t="shared" si="12"/>
        <v>1443843</v>
      </c>
      <c r="H113" s="2">
        <f t="shared" si="13"/>
        <v>1413843</v>
      </c>
      <c r="I113" s="2">
        <f t="shared" si="14"/>
        <v>30000</v>
      </c>
      <c r="J113" s="2">
        <f t="shared" si="15"/>
        <v>0</v>
      </c>
      <c r="K113" s="2">
        <f t="shared" si="16"/>
        <v>1443843</v>
      </c>
      <c r="L113" s="7"/>
    </row>
    <row r="114" spans="1:12" s="17" customFormat="1" x14ac:dyDescent="0.25">
      <c r="A114" s="612"/>
      <c r="B114" s="5" t="s">
        <v>388</v>
      </c>
      <c r="C114" s="2">
        <v>1</v>
      </c>
      <c r="D114" s="2">
        <v>1557609</v>
      </c>
      <c r="E114" s="2">
        <v>30000</v>
      </c>
      <c r="F114" s="2"/>
      <c r="G114" s="2">
        <f t="shared" si="12"/>
        <v>1587609</v>
      </c>
      <c r="H114" s="2">
        <f t="shared" si="13"/>
        <v>1557609</v>
      </c>
      <c r="I114" s="2">
        <f t="shared" si="14"/>
        <v>30000</v>
      </c>
      <c r="J114" s="2">
        <f t="shared" si="15"/>
        <v>0</v>
      </c>
      <c r="K114" s="2">
        <f t="shared" si="16"/>
        <v>1587609</v>
      </c>
      <c r="L114" s="7"/>
    </row>
    <row r="115" spans="1:12" s="17" customFormat="1" x14ac:dyDescent="0.25">
      <c r="A115" s="612"/>
      <c r="B115" s="5" t="s">
        <v>388</v>
      </c>
      <c r="C115" s="2">
        <v>1</v>
      </c>
      <c r="D115" s="2">
        <v>1557609</v>
      </c>
      <c r="E115" s="2">
        <v>30000</v>
      </c>
      <c r="F115" s="2">
        <v>341256</v>
      </c>
      <c r="G115" s="2">
        <f t="shared" si="12"/>
        <v>1928865</v>
      </c>
      <c r="H115" s="2">
        <f t="shared" si="13"/>
        <v>1557609</v>
      </c>
      <c r="I115" s="2">
        <f t="shared" si="14"/>
        <v>30000</v>
      </c>
      <c r="J115" s="2">
        <f t="shared" si="15"/>
        <v>341256</v>
      </c>
      <c r="K115" s="2">
        <f t="shared" si="16"/>
        <v>1928865</v>
      </c>
      <c r="L115" s="7"/>
    </row>
    <row r="116" spans="1:12" s="17" customFormat="1" x14ac:dyDescent="0.25">
      <c r="A116" s="612"/>
      <c r="B116" s="5" t="s">
        <v>391</v>
      </c>
      <c r="C116" s="2">
        <v>1</v>
      </c>
      <c r="D116" s="2">
        <v>1450590</v>
      </c>
      <c r="E116" s="2">
        <v>30000</v>
      </c>
      <c r="F116" s="2"/>
      <c r="G116" s="2">
        <f t="shared" si="12"/>
        <v>1480590</v>
      </c>
      <c r="H116" s="2">
        <f t="shared" si="13"/>
        <v>1450590</v>
      </c>
      <c r="I116" s="2">
        <f t="shared" si="14"/>
        <v>30000</v>
      </c>
      <c r="J116" s="2">
        <f t="shared" si="15"/>
        <v>0</v>
      </c>
      <c r="K116" s="2">
        <f t="shared" si="16"/>
        <v>1480590</v>
      </c>
      <c r="L116" s="7"/>
    </row>
    <row r="117" spans="1:12" s="17" customFormat="1" x14ac:dyDescent="0.25">
      <c r="A117" s="612"/>
      <c r="B117" s="5" t="s">
        <v>392</v>
      </c>
      <c r="C117" s="2">
        <v>2</v>
      </c>
      <c r="D117" s="2">
        <v>1502181</v>
      </c>
      <c r="E117" s="2">
        <v>30000</v>
      </c>
      <c r="F117" s="2"/>
      <c r="G117" s="2">
        <f t="shared" si="12"/>
        <v>1532181</v>
      </c>
      <c r="H117" s="2">
        <f t="shared" si="13"/>
        <v>3004362</v>
      </c>
      <c r="I117" s="2">
        <f t="shared" si="14"/>
        <v>60000</v>
      </c>
      <c r="J117" s="2">
        <f t="shared" si="15"/>
        <v>0</v>
      </c>
      <c r="K117" s="2">
        <f t="shared" si="16"/>
        <v>3064362</v>
      </c>
      <c r="L117" s="7"/>
    </row>
    <row r="118" spans="1:12" s="17" customFormat="1" x14ac:dyDescent="0.25">
      <c r="A118" s="612"/>
      <c r="B118" s="5" t="s">
        <v>396</v>
      </c>
      <c r="C118" s="2">
        <v>1</v>
      </c>
      <c r="D118" s="2">
        <v>1708543</v>
      </c>
      <c r="E118" s="2">
        <v>30000</v>
      </c>
      <c r="F118" s="2"/>
      <c r="G118" s="2">
        <f t="shared" si="12"/>
        <v>1738543</v>
      </c>
      <c r="H118" s="2">
        <f t="shared" si="13"/>
        <v>1708543</v>
      </c>
      <c r="I118" s="2">
        <f t="shared" si="14"/>
        <v>30000</v>
      </c>
      <c r="J118" s="2">
        <f t="shared" si="15"/>
        <v>0</v>
      </c>
      <c r="K118" s="2">
        <f t="shared" si="16"/>
        <v>1738543</v>
      </c>
      <c r="L118" s="7"/>
    </row>
    <row r="119" spans="1:12" s="17" customFormat="1" x14ac:dyDescent="0.25">
      <c r="A119" s="612"/>
      <c r="B119" s="11" t="s">
        <v>400</v>
      </c>
      <c r="C119" s="2">
        <v>1</v>
      </c>
      <c r="D119" s="2">
        <v>1924747</v>
      </c>
      <c r="E119" s="2">
        <v>30000</v>
      </c>
      <c r="F119" s="2">
        <v>336024</v>
      </c>
      <c r="G119" s="2">
        <f t="shared" si="12"/>
        <v>2290771</v>
      </c>
      <c r="H119" s="2">
        <f t="shared" si="13"/>
        <v>1924747</v>
      </c>
      <c r="I119" s="2">
        <f t="shared" si="14"/>
        <v>30000</v>
      </c>
      <c r="J119" s="2">
        <f t="shared" si="15"/>
        <v>336024</v>
      </c>
      <c r="K119" s="2">
        <f t="shared" si="16"/>
        <v>2290771</v>
      </c>
      <c r="L119" s="7"/>
    </row>
    <row r="120" spans="1:12" s="17" customFormat="1" x14ac:dyDescent="0.25">
      <c r="A120" s="612"/>
      <c r="B120" s="11" t="s">
        <v>406</v>
      </c>
      <c r="C120" s="2">
        <v>1</v>
      </c>
      <c r="D120" s="2">
        <v>2363140</v>
      </c>
      <c r="E120" s="2">
        <v>30000</v>
      </c>
      <c r="F120" s="2"/>
      <c r="G120" s="2">
        <f t="shared" si="12"/>
        <v>2393140</v>
      </c>
      <c r="H120" s="2">
        <f t="shared" si="13"/>
        <v>2363140</v>
      </c>
      <c r="I120" s="2">
        <f t="shared" si="14"/>
        <v>30000</v>
      </c>
      <c r="J120" s="2">
        <f t="shared" si="15"/>
        <v>0</v>
      </c>
      <c r="K120" s="2">
        <f t="shared" si="16"/>
        <v>2393140</v>
      </c>
      <c r="L120" s="7"/>
    </row>
    <row r="121" spans="1:12" x14ac:dyDescent="0.25">
      <c r="A121" s="12" t="s">
        <v>1</v>
      </c>
      <c r="B121" s="5" t="s">
        <v>415</v>
      </c>
      <c r="C121" s="608">
        <f>SUM(C66:C120)</f>
        <v>80</v>
      </c>
      <c r="D121" s="608">
        <f>SUM(D66:D91)</f>
        <v>10568196</v>
      </c>
      <c r="E121" s="608">
        <f>SUM(E66:E91)</f>
        <v>780000</v>
      </c>
      <c r="F121" s="608">
        <f>SUM(F66:F120)</f>
        <v>3626400</v>
      </c>
      <c r="G121" s="2">
        <f t="shared" si="12"/>
        <v>14974596</v>
      </c>
      <c r="H121" s="608">
        <f>SUM(H66:H120)</f>
        <v>58801169</v>
      </c>
      <c r="I121" s="608">
        <f>SUM(I66:I120)</f>
        <v>2400000</v>
      </c>
      <c r="J121" s="608">
        <f>SUM(J66:J120)</f>
        <v>5126976</v>
      </c>
      <c r="K121" s="608">
        <f>SUM(K66:K120)</f>
        <v>66328145</v>
      </c>
      <c r="L121" s="7"/>
    </row>
    <row r="122" spans="1:12" x14ac:dyDescent="0.25">
      <c r="A122" s="612"/>
      <c r="B122" s="612"/>
      <c r="C122" s="2"/>
      <c r="D122" s="2"/>
      <c r="E122" s="2"/>
      <c r="F122" s="2"/>
      <c r="G122" s="2"/>
      <c r="H122" s="2"/>
      <c r="I122" s="2"/>
      <c r="J122" s="2"/>
      <c r="K122" s="2"/>
      <c r="L122" s="7"/>
    </row>
    <row r="123" spans="1:12" x14ac:dyDescent="0.25">
      <c r="A123" s="612"/>
      <c r="B123" s="13" t="s">
        <v>420</v>
      </c>
      <c r="C123" s="2">
        <v>1</v>
      </c>
      <c r="D123" s="3">
        <v>1247870</v>
      </c>
      <c r="E123" s="2">
        <v>374361</v>
      </c>
      <c r="F123" s="2">
        <v>7914876</v>
      </c>
      <c r="G123" s="2">
        <f>SUM(D123:F123)</f>
        <v>9537107</v>
      </c>
      <c r="H123" s="2">
        <f>C123*D123</f>
        <v>1247870</v>
      </c>
      <c r="I123" s="2">
        <f>C123*E123</f>
        <v>374361</v>
      </c>
      <c r="J123" s="2">
        <f>C123*F123</f>
        <v>7914876</v>
      </c>
      <c r="K123" s="2">
        <f>C123*G123</f>
        <v>9537107</v>
      </c>
      <c r="L123" s="7"/>
    </row>
    <row r="124" spans="1:12" x14ac:dyDescent="0.25">
      <c r="A124" s="612"/>
      <c r="B124" s="13"/>
      <c r="C124" s="2"/>
      <c r="D124" s="2"/>
      <c r="E124" s="2"/>
      <c r="F124" s="2"/>
      <c r="G124" s="2">
        <f>SUM(D124:F124)</f>
        <v>0</v>
      </c>
      <c r="H124" s="2">
        <f>C124*D124</f>
        <v>0</v>
      </c>
      <c r="I124" s="2">
        <f>C124*E124</f>
        <v>0</v>
      </c>
      <c r="J124" s="2">
        <f>C124*F124</f>
        <v>0</v>
      </c>
      <c r="K124" s="2">
        <f>C124*G124</f>
        <v>0</v>
      </c>
      <c r="L124" s="7"/>
    </row>
    <row r="125" spans="1:12" x14ac:dyDescent="0.25">
      <c r="A125" s="612"/>
      <c r="B125" s="13"/>
      <c r="C125" s="2">
        <f t="shared" ref="C125:K125" si="17">SUM(C123:C124)</f>
        <v>1</v>
      </c>
      <c r="D125" s="2">
        <f t="shared" si="17"/>
        <v>1247870</v>
      </c>
      <c r="E125" s="2">
        <f t="shared" si="17"/>
        <v>374361</v>
      </c>
      <c r="F125" s="2">
        <f t="shared" si="17"/>
        <v>7914876</v>
      </c>
      <c r="G125" s="2">
        <f t="shared" si="17"/>
        <v>9537107</v>
      </c>
      <c r="H125" s="2">
        <f t="shared" si="17"/>
        <v>1247870</v>
      </c>
      <c r="I125" s="2">
        <f t="shared" si="17"/>
        <v>374361</v>
      </c>
      <c r="J125" s="2">
        <f t="shared" si="17"/>
        <v>7914876</v>
      </c>
      <c r="K125" s="2">
        <f t="shared" si="17"/>
        <v>9537107</v>
      </c>
      <c r="L125" s="7"/>
    </row>
    <row r="126" spans="1:12" x14ac:dyDescent="0.25">
      <c r="A126" s="61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7"/>
    </row>
    <row r="127" spans="1:12" x14ac:dyDescent="0.25">
      <c r="A127" s="10" t="s">
        <v>428</v>
      </c>
      <c r="B127" s="612"/>
      <c r="C127" s="22">
        <f t="shared" ref="C127:K127" si="18">C121+C125</f>
        <v>81</v>
      </c>
      <c r="D127" s="22">
        <f t="shared" si="18"/>
        <v>11816066</v>
      </c>
      <c r="E127" s="22">
        <f t="shared" si="18"/>
        <v>1154361</v>
      </c>
      <c r="F127" s="22">
        <f t="shared" si="18"/>
        <v>11541276</v>
      </c>
      <c r="G127" s="22">
        <f t="shared" si="18"/>
        <v>24511703</v>
      </c>
      <c r="H127" s="22">
        <f t="shared" si="18"/>
        <v>60049039</v>
      </c>
      <c r="I127" s="22">
        <f t="shared" si="18"/>
        <v>2774361</v>
      </c>
      <c r="J127" s="22">
        <f t="shared" si="18"/>
        <v>13041852</v>
      </c>
      <c r="K127" s="22">
        <f t="shared" si="18"/>
        <v>75865252</v>
      </c>
      <c r="L127" s="7"/>
    </row>
    <row r="128" spans="1:12" s="17" customFormat="1" x14ac:dyDescent="0.25">
      <c r="A128" s="10"/>
      <c r="B128" s="612"/>
      <c r="C128" s="22"/>
      <c r="D128" s="22"/>
      <c r="E128" s="22"/>
      <c r="F128" s="22"/>
      <c r="G128" s="22"/>
      <c r="H128" s="22"/>
      <c r="I128" s="22"/>
      <c r="J128" s="22"/>
      <c r="K128" s="22"/>
      <c r="L128" s="7"/>
    </row>
    <row r="129" spans="1:12" s="17" customFormat="1" x14ac:dyDescent="0.25">
      <c r="A129" s="10"/>
      <c r="B129" s="612"/>
      <c r="C129" s="22"/>
      <c r="D129" s="22"/>
      <c r="E129" s="22"/>
      <c r="F129" s="22"/>
      <c r="G129" s="22"/>
      <c r="H129" s="22"/>
      <c r="I129" s="22"/>
      <c r="J129" s="22"/>
      <c r="K129" s="22"/>
      <c r="L129" s="7"/>
    </row>
    <row r="130" spans="1:12" s="17" customFormat="1" ht="20.25" x14ac:dyDescent="0.3">
      <c r="A130" s="961" t="s">
        <v>225</v>
      </c>
      <c r="B130" s="961"/>
      <c r="C130" s="961"/>
      <c r="D130" s="961"/>
      <c r="E130" s="961"/>
      <c r="F130" s="961"/>
      <c r="G130" s="961"/>
      <c r="H130" s="961"/>
      <c r="I130" s="961"/>
      <c r="J130" s="961"/>
      <c r="K130" s="961"/>
      <c r="L130" s="7"/>
    </row>
    <row r="131" spans="1:12" s="17" customFormat="1" ht="18" x14ac:dyDescent="0.25">
      <c r="A131" s="949" t="s">
        <v>226</v>
      </c>
      <c r="B131" s="949"/>
      <c r="C131" s="949"/>
      <c r="D131" s="949"/>
      <c r="E131" s="949"/>
      <c r="F131" s="949"/>
      <c r="G131" s="949"/>
      <c r="H131" s="949"/>
      <c r="I131" s="949"/>
      <c r="J131" s="949"/>
      <c r="K131" s="949"/>
      <c r="L131" s="7"/>
    </row>
    <row r="132" spans="1:12" s="17" customFormat="1" ht="18" x14ac:dyDescent="0.25">
      <c r="A132" s="949" t="s">
        <v>227</v>
      </c>
      <c r="B132" s="950"/>
      <c r="C132" s="950"/>
      <c r="D132" s="950"/>
      <c r="E132" s="950"/>
      <c r="F132" s="950"/>
      <c r="G132" s="950"/>
      <c r="H132" s="950"/>
      <c r="I132" s="950"/>
      <c r="J132" s="950"/>
      <c r="K132" s="950"/>
      <c r="L132" s="7"/>
    </row>
    <row r="133" spans="1:12" s="17" customFormat="1" ht="18" x14ac:dyDescent="0.25">
      <c r="A133" s="950" t="s">
        <v>1069</v>
      </c>
      <c r="B133" s="950"/>
      <c r="C133" s="950"/>
      <c r="D133" s="950"/>
      <c r="E133" s="950"/>
      <c r="F133" s="950"/>
      <c r="G133" s="950"/>
      <c r="H133" s="950"/>
      <c r="I133" s="950"/>
      <c r="J133" s="950"/>
      <c r="K133" s="950"/>
      <c r="L133" s="7"/>
    </row>
    <row r="134" spans="1:12" s="17" customFormat="1" ht="48.75" x14ac:dyDescent="0.25">
      <c r="A134" s="9"/>
      <c r="B134" s="10"/>
      <c r="C134" s="9" t="s">
        <v>532</v>
      </c>
      <c r="D134" s="9" t="s">
        <v>229</v>
      </c>
      <c r="E134" s="9" t="s">
        <v>468</v>
      </c>
      <c r="F134" s="9" t="s">
        <v>231</v>
      </c>
      <c r="G134" s="9" t="s">
        <v>232</v>
      </c>
      <c r="H134" s="9" t="s">
        <v>233</v>
      </c>
      <c r="I134" s="9" t="s">
        <v>469</v>
      </c>
      <c r="J134" s="9" t="s">
        <v>234</v>
      </c>
      <c r="K134" s="609" t="s">
        <v>533</v>
      </c>
      <c r="L134" s="7"/>
    </row>
    <row r="135" spans="1:12" s="17" customFormat="1" x14ac:dyDescent="0.25">
      <c r="A135" s="11"/>
      <c r="B135" s="612"/>
      <c r="C135" s="612"/>
      <c r="D135" s="612"/>
      <c r="E135" s="612"/>
      <c r="F135" s="612"/>
      <c r="G135" s="612"/>
      <c r="H135" s="612"/>
      <c r="I135" s="612"/>
      <c r="J135" s="612"/>
      <c r="K135" s="607" t="s">
        <v>235</v>
      </c>
      <c r="L135" s="7"/>
    </row>
    <row r="136" spans="1:12" s="17" customFormat="1" x14ac:dyDescent="0.25">
      <c r="A136" s="612"/>
      <c r="B136" s="612"/>
      <c r="C136" s="2">
        <v>1</v>
      </c>
      <c r="D136" s="2">
        <v>466718</v>
      </c>
      <c r="E136" s="2">
        <v>30000</v>
      </c>
      <c r="F136" s="2"/>
      <c r="G136" s="2">
        <f t="shared" ref="G136:G153" si="19">SUM(D136:F136)</f>
        <v>496718</v>
      </c>
      <c r="H136" s="2">
        <f t="shared" ref="H136:H153" si="20">C136*D136</f>
        <v>466718</v>
      </c>
      <c r="I136" s="2">
        <f t="shared" ref="I136:I153" si="21">C136*E136</f>
        <v>30000</v>
      </c>
      <c r="J136" s="2">
        <f t="shared" ref="J136:J153" si="22">C136*F136</f>
        <v>0</v>
      </c>
      <c r="K136" s="2">
        <f t="shared" ref="K136:K153" si="23">C136*G136</f>
        <v>496718</v>
      </c>
      <c r="L136" s="7"/>
    </row>
    <row r="137" spans="1:12" s="17" customFormat="1" x14ac:dyDescent="0.25">
      <c r="A137" s="612"/>
      <c r="B137" s="612"/>
      <c r="C137" s="2">
        <v>1</v>
      </c>
      <c r="D137" s="2">
        <v>384823</v>
      </c>
      <c r="E137" s="2">
        <v>30000</v>
      </c>
      <c r="F137" s="2"/>
      <c r="G137" s="2">
        <f t="shared" si="19"/>
        <v>414823</v>
      </c>
      <c r="H137" s="2">
        <f t="shared" si="20"/>
        <v>384823</v>
      </c>
      <c r="I137" s="2">
        <f t="shared" si="21"/>
        <v>30000</v>
      </c>
      <c r="J137" s="2">
        <f t="shared" si="22"/>
        <v>0</v>
      </c>
      <c r="K137" s="2">
        <f t="shared" si="23"/>
        <v>414823</v>
      </c>
      <c r="L137" s="7"/>
    </row>
    <row r="138" spans="1:12" s="17" customFormat="1" x14ac:dyDescent="0.25">
      <c r="A138" s="612"/>
      <c r="B138" s="612"/>
      <c r="C138" s="2">
        <v>1</v>
      </c>
      <c r="D138" s="2">
        <v>497000</v>
      </c>
      <c r="E138" s="2">
        <v>30000</v>
      </c>
      <c r="F138" s="2"/>
      <c r="G138" s="2">
        <f t="shared" si="19"/>
        <v>527000</v>
      </c>
      <c r="H138" s="2">
        <f t="shared" si="20"/>
        <v>497000</v>
      </c>
      <c r="I138" s="2">
        <f t="shared" si="21"/>
        <v>30000</v>
      </c>
      <c r="J138" s="2">
        <f t="shared" si="22"/>
        <v>0</v>
      </c>
      <c r="K138" s="2">
        <f t="shared" si="23"/>
        <v>527000</v>
      </c>
      <c r="L138" s="7"/>
    </row>
    <row r="139" spans="1:12" s="17" customFormat="1" x14ac:dyDescent="0.25">
      <c r="A139" s="612"/>
      <c r="B139" s="612"/>
      <c r="C139" s="2">
        <v>1</v>
      </c>
      <c r="D139" s="2">
        <v>684340</v>
      </c>
      <c r="E139" s="2">
        <v>30000</v>
      </c>
      <c r="F139" s="2"/>
      <c r="G139" s="2">
        <f t="shared" si="19"/>
        <v>714340</v>
      </c>
      <c r="H139" s="2">
        <f t="shared" si="20"/>
        <v>684340</v>
      </c>
      <c r="I139" s="2">
        <f t="shared" si="21"/>
        <v>30000</v>
      </c>
      <c r="J139" s="2">
        <f t="shared" si="22"/>
        <v>0</v>
      </c>
      <c r="K139" s="2">
        <f t="shared" si="23"/>
        <v>714340</v>
      </c>
      <c r="L139" s="7"/>
    </row>
    <row r="140" spans="1:12" s="17" customFormat="1" x14ac:dyDescent="0.25">
      <c r="A140" s="612"/>
      <c r="B140" s="612"/>
      <c r="C140" s="2">
        <v>1</v>
      </c>
      <c r="D140" s="2">
        <v>707443</v>
      </c>
      <c r="E140" s="2">
        <v>30000</v>
      </c>
      <c r="F140" s="2"/>
      <c r="G140" s="2">
        <f t="shared" si="19"/>
        <v>737443</v>
      </c>
      <c r="H140" s="2">
        <f t="shared" si="20"/>
        <v>707443</v>
      </c>
      <c r="I140" s="2">
        <f t="shared" si="21"/>
        <v>30000</v>
      </c>
      <c r="J140" s="2">
        <f t="shared" si="22"/>
        <v>0</v>
      </c>
      <c r="K140" s="2">
        <f t="shared" si="23"/>
        <v>737443</v>
      </c>
      <c r="L140" s="7"/>
    </row>
    <row r="141" spans="1:12" s="17" customFormat="1" x14ac:dyDescent="0.25">
      <c r="A141" s="612"/>
      <c r="B141" s="612"/>
      <c r="C141" s="2">
        <v>3</v>
      </c>
      <c r="D141" s="2">
        <v>826204</v>
      </c>
      <c r="E141" s="2">
        <v>30000</v>
      </c>
      <c r="F141" s="2"/>
      <c r="G141" s="2">
        <f t="shared" si="19"/>
        <v>856204</v>
      </c>
      <c r="H141" s="2">
        <f t="shared" si="20"/>
        <v>2478612</v>
      </c>
      <c r="I141" s="2">
        <f t="shared" si="21"/>
        <v>90000</v>
      </c>
      <c r="J141" s="2">
        <f t="shared" si="22"/>
        <v>0</v>
      </c>
      <c r="K141" s="2">
        <f t="shared" si="23"/>
        <v>2568612</v>
      </c>
      <c r="L141" s="7"/>
    </row>
    <row r="142" spans="1:12" s="17" customFormat="1" x14ac:dyDescent="0.25">
      <c r="A142" s="612"/>
      <c r="B142" s="612"/>
      <c r="C142" s="2">
        <v>1</v>
      </c>
      <c r="D142" s="2">
        <v>857983</v>
      </c>
      <c r="E142" s="2">
        <v>30000</v>
      </c>
      <c r="F142" s="2"/>
      <c r="G142" s="2">
        <f t="shared" si="19"/>
        <v>887983</v>
      </c>
      <c r="H142" s="2">
        <f t="shared" si="20"/>
        <v>857983</v>
      </c>
      <c r="I142" s="2">
        <f t="shared" si="21"/>
        <v>30000</v>
      </c>
      <c r="J142" s="2">
        <f t="shared" si="22"/>
        <v>0</v>
      </c>
      <c r="K142" s="2">
        <f t="shared" si="23"/>
        <v>887983</v>
      </c>
      <c r="L142" s="7"/>
    </row>
    <row r="143" spans="1:12" s="17" customFormat="1" x14ac:dyDescent="0.25">
      <c r="A143" s="612"/>
      <c r="B143" s="612"/>
      <c r="C143" s="2">
        <v>1</v>
      </c>
      <c r="D143" s="2">
        <v>879772</v>
      </c>
      <c r="E143" s="2">
        <v>30000</v>
      </c>
      <c r="F143" s="2"/>
      <c r="G143" s="2">
        <f t="shared" si="19"/>
        <v>909772</v>
      </c>
      <c r="H143" s="2">
        <f t="shared" si="20"/>
        <v>879772</v>
      </c>
      <c r="I143" s="2">
        <f t="shared" si="21"/>
        <v>30000</v>
      </c>
      <c r="J143" s="2">
        <f t="shared" si="22"/>
        <v>0</v>
      </c>
      <c r="K143" s="2">
        <f t="shared" si="23"/>
        <v>909772</v>
      </c>
      <c r="L143" s="7"/>
    </row>
    <row r="144" spans="1:12" s="17" customFormat="1" x14ac:dyDescent="0.25">
      <c r="A144" s="612"/>
      <c r="B144" s="612"/>
      <c r="C144" s="2">
        <v>2</v>
      </c>
      <c r="D144" s="2">
        <v>1150346</v>
      </c>
      <c r="E144" s="2">
        <v>30000</v>
      </c>
      <c r="F144" s="2"/>
      <c r="G144" s="2">
        <f t="shared" si="19"/>
        <v>1180346</v>
      </c>
      <c r="H144" s="2">
        <f t="shared" si="20"/>
        <v>2300692</v>
      </c>
      <c r="I144" s="2">
        <f t="shared" si="21"/>
        <v>60000</v>
      </c>
      <c r="J144" s="2">
        <f t="shared" si="22"/>
        <v>0</v>
      </c>
      <c r="K144" s="2">
        <f t="shared" si="23"/>
        <v>2360692</v>
      </c>
      <c r="L144" s="7"/>
    </row>
    <row r="145" spans="1:12" s="17" customFormat="1" x14ac:dyDescent="0.25">
      <c r="A145" s="612"/>
      <c r="B145" s="612"/>
      <c r="C145" s="2">
        <v>2</v>
      </c>
      <c r="D145" s="2">
        <v>1094732</v>
      </c>
      <c r="E145" s="2">
        <v>30000</v>
      </c>
      <c r="F145" s="2"/>
      <c r="G145" s="2">
        <f t="shared" si="19"/>
        <v>1124732</v>
      </c>
      <c r="H145" s="2">
        <f t="shared" si="20"/>
        <v>2189464</v>
      </c>
      <c r="I145" s="2">
        <f t="shared" si="21"/>
        <v>60000</v>
      </c>
      <c r="J145" s="2">
        <f t="shared" si="22"/>
        <v>0</v>
      </c>
      <c r="K145" s="2">
        <f t="shared" si="23"/>
        <v>2249464</v>
      </c>
      <c r="L145" s="7"/>
    </row>
    <row r="146" spans="1:12" s="17" customFormat="1" x14ac:dyDescent="0.25">
      <c r="A146" s="612"/>
      <c r="B146" s="612"/>
      <c r="C146" s="2">
        <v>2</v>
      </c>
      <c r="D146" s="2">
        <v>1126631</v>
      </c>
      <c r="E146" s="2">
        <v>30000</v>
      </c>
      <c r="F146" s="2"/>
      <c r="G146" s="2">
        <f t="shared" si="19"/>
        <v>1156631</v>
      </c>
      <c r="H146" s="2">
        <f t="shared" si="20"/>
        <v>2253262</v>
      </c>
      <c r="I146" s="2">
        <f t="shared" si="21"/>
        <v>60000</v>
      </c>
      <c r="J146" s="2">
        <f t="shared" si="22"/>
        <v>0</v>
      </c>
      <c r="K146" s="2">
        <f t="shared" si="23"/>
        <v>2313262</v>
      </c>
      <c r="L146" s="7"/>
    </row>
    <row r="147" spans="1:12" s="17" customFormat="1" x14ac:dyDescent="0.25">
      <c r="A147" s="612"/>
      <c r="B147" s="612"/>
      <c r="C147" s="2">
        <v>1</v>
      </c>
      <c r="D147" s="2">
        <v>1196428</v>
      </c>
      <c r="E147" s="2">
        <v>30000</v>
      </c>
      <c r="F147" s="2"/>
      <c r="G147" s="2">
        <f t="shared" si="19"/>
        <v>1226428</v>
      </c>
      <c r="H147" s="2">
        <f t="shared" si="20"/>
        <v>1196428</v>
      </c>
      <c r="I147" s="2">
        <f t="shared" si="21"/>
        <v>30000</v>
      </c>
      <c r="J147" s="2">
        <f t="shared" si="22"/>
        <v>0</v>
      </c>
      <c r="K147" s="2">
        <f t="shared" si="23"/>
        <v>1226428</v>
      </c>
      <c r="L147" s="7"/>
    </row>
    <row r="148" spans="1:12" s="17" customFormat="1" x14ac:dyDescent="0.25">
      <c r="A148" s="612"/>
      <c r="B148" s="612"/>
      <c r="C148" s="2">
        <v>1</v>
      </c>
      <c r="D148" s="2">
        <v>1298125</v>
      </c>
      <c r="E148" s="2">
        <v>30000</v>
      </c>
      <c r="F148" s="2"/>
      <c r="G148" s="2">
        <f t="shared" si="19"/>
        <v>1328125</v>
      </c>
      <c r="H148" s="2">
        <f t="shared" si="20"/>
        <v>1298125</v>
      </c>
      <c r="I148" s="2">
        <f t="shared" si="21"/>
        <v>30000</v>
      </c>
      <c r="J148" s="2">
        <f t="shared" si="22"/>
        <v>0</v>
      </c>
      <c r="K148" s="2">
        <f t="shared" si="23"/>
        <v>1328125</v>
      </c>
      <c r="L148" s="7"/>
    </row>
    <row r="149" spans="1:12" s="17" customFormat="1" x14ac:dyDescent="0.25">
      <c r="A149" s="612"/>
      <c r="B149" s="612"/>
      <c r="C149" s="2">
        <v>1</v>
      </c>
      <c r="D149" s="2">
        <v>1274303</v>
      </c>
      <c r="E149" s="2">
        <v>30000</v>
      </c>
      <c r="F149" s="2"/>
      <c r="G149" s="2">
        <f t="shared" si="19"/>
        <v>1304303</v>
      </c>
      <c r="H149" s="2">
        <f t="shared" si="20"/>
        <v>1274303</v>
      </c>
      <c r="I149" s="2">
        <f t="shared" si="21"/>
        <v>30000</v>
      </c>
      <c r="J149" s="2">
        <f t="shared" si="22"/>
        <v>0</v>
      </c>
      <c r="K149" s="2">
        <f t="shared" si="23"/>
        <v>1304303</v>
      </c>
      <c r="L149" s="7"/>
    </row>
    <row r="150" spans="1:12" s="17" customFormat="1" x14ac:dyDescent="0.25">
      <c r="A150" s="612"/>
      <c r="B150" s="612"/>
      <c r="C150" s="2">
        <v>1</v>
      </c>
      <c r="D150" s="2">
        <v>1432046</v>
      </c>
      <c r="E150" s="2">
        <v>30000</v>
      </c>
      <c r="F150" s="2"/>
      <c r="G150" s="2">
        <f t="shared" si="19"/>
        <v>1462046</v>
      </c>
      <c r="H150" s="2">
        <f t="shared" si="20"/>
        <v>1432046</v>
      </c>
      <c r="I150" s="2">
        <f t="shared" si="21"/>
        <v>30000</v>
      </c>
      <c r="J150" s="2">
        <f t="shared" si="22"/>
        <v>0</v>
      </c>
      <c r="K150" s="2">
        <f t="shared" si="23"/>
        <v>1462046</v>
      </c>
      <c r="L150" s="7"/>
    </row>
    <row r="151" spans="1:12" s="17" customFormat="1" x14ac:dyDescent="0.25">
      <c r="A151" s="612"/>
      <c r="B151" s="612"/>
      <c r="C151" s="2">
        <v>1</v>
      </c>
      <c r="D151" s="2">
        <v>1473289</v>
      </c>
      <c r="E151" s="2">
        <v>30000</v>
      </c>
      <c r="F151" s="2"/>
      <c r="G151" s="2">
        <f t="shared" si="19"/>
        <v>1503289</v>
      </c>
      <c r="H151" s="2">
        <f t="shared" si="20"/>
        <v>1473289</v>
      </c>
      <c r="I151" s="2">
        <f t="shared" si="21"/>
        <v>30000</v>
      </c>
      <c r="J151" s="2">
        <f t="shared" si="22"/>
        <v>0</v>
      </c>
      <c r="K151" s="2">
        <f t="shared" si="23"/>
        <v>1503289</v>
      </c>
      <c r="L151" s="7"/>
    </row>
    <row r="152" spans="1:12" s="17" customFormat="1" x14ac:dyDescent="0.25">
      <c r="A152" s="612"/>
      <c r="B152" s="612"/>
      <c r="C152" s="2">
        <v>1</v>
      </c>
      <c r="D152" s="2">
        <v>1862220</v>
      </c>
      <c r="E152" s="2">
        <v>30000</v>
      </c>
      <c r="F152" s="2"/>
      <c r="G152" s="2">
        <f t="shared" si="19"/>
        <v>1892220</v>
      </c>
      <c r="H152" s="2">
        <f t="shared" si="20"/>
        <v>1862220</v>
      </c>
      <c r="I152" s="2">
        <f t="shared" si="21"/>
        <v>30000</v>
      </c>
      <c r="J152" s="2">
        <f t="shared" si="22"/>
        <v>0</v>
      </c>
      <c r="K152" s="2">
        <f t="shared" si="23"/>
        <v>1892220</v>
      </c>
      <c r="L152" s="7"/>
    </row>
    <row r="153" spans="1:12" s="17" customFormat="1" x14ac:dyDescent="0.25">
      <c r="A153" s="612"/>
      <c r="B153" s="612"/>
      <c r="C153" s="2">
        <v>1</v>
      </c>
      <c r="D153" s="2">
        <v>2041755</v>
      </c>
      <c r="E153" s="2">
        <v>30000</v>
      </c>
      <c r="F153" s="2"/>
      <c r="G153" s="2">
        <f t="shared" si="19"/>
        <v>2071755</v>
      </c>
      <c r="H153" s="2">
        <f t="shared" si="20"/>
        <v>2041755</v>
      </c>
      <c r="I153" s="2">
        <f t="shared" si="21"/>
        <v>30000</v>
      </c>
      <c r="J153" s="2">
        <f t="shared" si="22"/>
        <v>0</v>
      </c>
      <c r="K153" s="2">
        <f t="shared" si="23"/>
        <v>2071755</v>
      </c>
      <c r="L153" s="7"/>
    </row>
    <row r="154" spans="1:12" x14ac:dyDescent="0.25">
      <c r="A154" s="612"/>
      <c r="B154" s="12" t="s">
        <v>1</v>
      </c>
      <c r="C154" s="608">
        <f>SUM(C136:C153)</f>
        <v>23</v>
      </c>
      <c r="D154" s="608">
        <f>SUM(D136:D153)</f>
        <v>19254158</v>
      </c>
      <c r="E154" s="608">
        <f>SUM(E136:E153)</f>
        <v>540000</v>
      </c>
      <c r="F154" s="608">
        <f>SUM(F136:F147)</f>
        <v>0</v>
      </c>
      <c r="G154" s="608">
        <f>SUM(G136:G153)</f>
        <v>19794158</v>
      </c>
      <c r="H154" s="608">
        <f>SUM(H136:H153)</f>
        <v>24278275</v>
      </c>
      <c r="I154" s="608">
        <f>SUM(I136:I153)</f>
        <v>690000</v>
      </c>
      <c r="J154" s="608">
        <f>SUM(J136:J153)</f>
        <v>0</v>
      </c>
      <c r="K154" s="608">
        <f>SUM(K136:K153)</f>
        <v>24968275</v>
      </c>
      <c r="L154" s="7"/>
    </row>
    <row r="155" spans="1:12" s="17" customFormat="1" x14ac:dyDescent="0.25">
      <c r="A155" s="612"/>
      <c r="B155" s="12"/>
      <c r="C155" s="608"/>
      <c r="D155" s="608"/>
      <c r="E155" s="608"/>
      <c r="F155" s="608"/>
      <c r="G155" s="2"/>
      <c r="H155" s="608"/>
      <c r="I155" s="608"/>
      <c r="J155" s="608"/>
      <c r="K155" s="608"/>
      <c r="L155" s="7"/>
    </row>
    <row r="156" spans="1:12" s="17" customFormat="1" x14ac:dyDescent="0.25">
      <c r="A156" s="612"/>
      <c r="B156" s="12"/>
      <c r="C156" s="2"/>
      <c r="D156" s="3">
        <v>9273943</v>
      </c>
      <c r="E156" s="2">
        <v>381109</v>
      </c>
      <c r="F156" s="2">
        <v>13099508</v>
      </c>
      <c r="G156" s="2">
        <v>14817842</v>
      </c>
      <c r="H156" s="2">
        <f>C156*D156</f>
        <v>0</v>
      </c>
      <c r="I156" s="2">
        <f>C156*E156</f>
        <v>0</v>
      </c>
      <c r="J156" s="2">
        <f>C156*F156</f>
        <v>0</v>
      </c>
      <c r="K156" s="2">
        <f>C156*G156</f>
        <v>0</v>
      </c>
      <c r="L156" s="7"/>
    </row>
    <row r="157" spans="1:12" s="17" customFormat="1" x14ac:dyDescent="0.25">
      <c r="A157" s="612"/>
      <c r="B157" s="12"/>
      <c r="C157" s="608"/>
      <c r="D157" s="608"/>
      <c r="E157" s="608"/>
      <c r="F157" s="608"/>
      <c r="G157" s="2"/>
      <c r="H157" s="608"/>
      <c r="I157" s="608"/>
      <c r="J157" s="608"/>
      <c r="K157" s="608"/>
      <c r="L157" s="7"/>
    </row>
    <row r="158" spans="1:12" x14ac:dyDescent="0.25">
      <c r="A158" s="612"/>
      <c r="B158" s="612"/>
      <c r="C158" s="2"/>
      <c r="D158" s="2"/>
      <c r="E158" s="2"/>
      <c r="F158" s="2"/>
      <c r="G158" s="2"/>
      <c r="H158" s="2"/>
      <c r="I158" s="2"/>
      <c r="J158" s="2"/>
      <c r="K158" s="2"/>
      <c r="L158" s="7"/>
    </row>
    <row r="159" spans="1:12" s="17" customFormat="1" x14ac:dyDescent="0.25">
      <c r="A159" s="10" t="s">
        <v>428</v>
      </c>
      <c r="B159" s="612"/>
      <c r="C159" s="3">
        <f t="shared" ref="C159:K159" si="24">SUM(C154:C158)</f>
        <v>23</v>
      </c>
      <c r="D159" s="3">
        <f t="shared" si="24"/>
        <v>28528101</v>
      </c>
      <c r="E159" s="3">
        <f t="shared" si="24"/>
        <v>921109</v>
      </c>
      <c r="F159" s="3">
        <f t="shared" si="24"/>
        <v>13099508</v>
      </c>
      <c r="G159" s="3">
        <f t="shared" si="24"/>
        <v>34612000</v>
      </c>
      <c r="H159" s="3">
        <f t="shared" si="24"/>
        <v>24278275</v>
      </c>
      <c r="I159" s="3">
        <f t="shared" si="24"/>
        <v>690000</v>
      </c>
      <c r="J159" s="3">
        <f t="shared" si="24"/>
        <v>0</v>
      </c>
      <c r="K159" s="3">
        <f t="shared" si="24"/>
        <v>24968275</v>
      </c>
      <c r="L159" s="7"/>
    </row>
    <row r="160" spans="1:12" s="17" customForma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7"/>
    </row>
    <row r="161" spans="1:12" s="17" customForma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7"/>
    </row>
    <row r="162" spans="1:12" ht="20.25" x14ac:dyDescent="0.3">
      <c r="A162" s="951" t="s">
        <v>0</v>
      </c>
      <c r="B162" s="951"/>
      <c r="C162" s="951"/>
      <c r="D162" s="951"/>
      <c r="E162" s="951"/>
      <c r="F162" s="951"/>
      <c r="G162" s="951"/>
      <c r="H162" s="951"/>
      <c r="I162" s="951"/>
      <c r="J162" s="951"/>
      <c r="K162" s="951"/>
      <c r="L162" s="7"/>
    </row>
    <row r="163" spans="1:12" ht="18" customHeight="1" x14ac:dyDescent="0.25">
      <c r="A163" s="952" t="s">
        <v>226</v>
      </c>
      <c r="B163" s="952"/>
      <c r="C163" s="952"/>
      <c r="D163" s="952"/>
      <c r="E163" s="952"/>
      <c r="F163" s="952"/>
      <c r="G163" s="952"/>
      <c r="H163" s="952"/>
      <c r="I163" s="952"/>
      <c r="J163" s="952"/>
      <c r="K163" s="952"/>
      <c r="L163" s="7"/>
    </row>
    <row r="164" spans="1:12" ht="18" customHeight="1" x14ac:dyDescent="0.25">
      <c r="A164" s="952" t="s">
        <v>227</v>
      </c>
      <c r="B164" s="952"/>
      <c r="C164" s="952"/>
      <c r="D164" s="952"/>
      <c r="E164" s="952"/>
      <c r="F164" s="952"/>
      <c r="G164" s="952"/>
      <c r="H164" s="952"/>
      <c r="I164" s="952"/>
      <c r="J164" s="952"/>
      <c r="K164" s="952"/>
      <c r="L164" s="7"/>
    </row>
    <row r="165" spans="1:12" ht="18" x14ac:dyDescent="0.25">
      <c r="A165" s="962" t="s">
        <v>483</v>
      </c>
      <c r="B165" s="962"/>
      <c r="C165" s="962"/>
      <c r="D165" s="962"/>
      <c r="E165" s="962"/>
      <c r="F165" s="962"/>
      <c r="G165" s="962"/>
      <c r="H165" s="962"/>
      <c r="I165" s="962"/>
      <c r="J165" s="962"/>
      <c r="K165" s="962"/>
      <c r="L165" s="7"/>
    </row>
    <row r="166" spans="1:12" ht="48.75" x14ac:dyDescent="0.25">
      <c r="A166" s="259"/>
      <c r="B166" s="258" t="s">
        <v>228</v>
      </c>
      <c r="C166" s="258" t="s">
        <v>798</v>
      </c>
      <c r="D166" s="258" t="s">
        <v>229</v>
      </c>
      <c r="E166" s="258" t="s">
        <v>468</v>
      </c>
      <c r="F166" s="258" t="s">
        <v>231</v>
      </c>
      <c r="G166" s="258" t="s">
        <v>232</v>
      </c>
      <c r="H166" s="258" t="s">
        <v>233</v>
      </c>
      <c r="I166" s="258" t="s">
        <v>469</v>
      </c>
      <c r="J166" s="258" t="s">
        <v>234</v>
      </c>
      <c r="K166" s="603" t="s">
        <v>799</v>
      </c>
      <c r="L166" s="7"/>
    </row>
    <row r="167" spans="1:12" x14ac:dyDescent="0.25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604" t="s">
        <v>235</v>
      </c>
      <c r="L167" s="7"/>
    </row>
    <row r="168" spans="1:12" x14ac:dyDescent="0.25">
      <c r="A168" s="261"/>
      <c r="B168" s="271" t="s">
        <v>237</v>
      </c>
      <c r="C168" s="262">
        <v>1</v>
      </c>
      <c r="D168" s="262">
        <v>422566</v>
      </c>
      <c r="E168" s="262">
        <v>30000</v>
      </c>
      <c r="F168" s="262"/>
      <c r="G168" s="262">
        <f t="shared" ref="G168:G199" si="25">SUM(D168:F168)</f>
        <v>452566</v>
      </c>
      <c r="H168" s="262">
        <f t="shared" ref="H168:H199" si="26">C168*D168</f>
        <v>422566</v>
      </c>
      <c r="I168" s="262">
        <f t="shared" ref="I168:I199" si="27">C168*E168</f>
        <v>30000</v>
      </c>
      <c r="J168" s="262">
        <f t="shared" ref="J168:J199" si="28">C168*F168</f>
        <v>0</v>
      </c>
      <c r="K168" s="262">
        <f t="shared" ref="K168:K199" si="29">C168*G168</f>
        <v>452566</v>
      </c>
      <c r="L168" s="7"/>
    </row>
    <row r="169" spans="1:12" s="17" customFormat="1" x14ac:dyDescent="0.25">
      <c r="A169" s="261"/>
      <c r="B169" s="271" t="s">
        <v>869</v>
      </c>
      <c r="C169" s="262">
        <v>1</v>
      </c>
      <c r="D169" s="262">
        <v>445130</v>
      </c>
      <c r="E169" s="262">
        <v>30000</v>
      </c>
      <c r="F169" s="262"/>
      <c r="G169" s="262">
        <f t="shared" si="25"/>
        <v>475130</v>
      </c>
      <c r="H169" s="262">
        <f t="shared" si="26"/>
        <v>445130</v>
      </c>
      <c r="I169" s="262">
        <f t="shared" si="27"/>
        <v>30000</v>
      </c>
      <c r="J169" s="262">
        <f t="shared" si="28"/>
        <v>0</v>
      </c>
      <c r="K169" s="262">
        <f t="shared" si="29"/>
        <v>475130</v>
      </c>
      <c r="L169" s="7"/>
    </row>
    <row r="170" spans="1:12" s="17" customFormat="1" x14ac:dyDescent="0.25">
      <c r="A170" s="261"/>
      <c r="B170" s="271" t="s">
        <v>262</v>
      </c>
      <c r="C170" s="262">
        <v>1</v>
      </c>
      <c r="D170" s="262">
        <v>452354</v>
      </c>
      <c r="E170" s="262">
        <v>30000</v>
      </c>
      <c r="F170" s="262"/>
      <c r="G170" s="262">
        <f t="shared" si="25"/>
        <v>482354</v>
      </c>
      <c r="H170" s="262">
        <f t="shared" si="26"/>
        <v>452354</v>
      </c>
      <c r="I170" s="262">
        <f t="shared" si="27"/>
        <v>30000</v>
      </c>
      <c r="J170" s="262">
        <f t="shared" si="28"/>
        <v>0</v>
      </c>
      <c r="K170" s="262">
        <f t="shared" si="29"/>
        <v>482354</v>
      </c>
      <c r="L170" s="7"/>
    </row>
    <row r="171" spans="1:12" x14ac:dyDescent="0.25">
      <c r="A171" s="261"/>
      <c r="B171" s="271" t="s">
        <v>264</v>
      </c>
      <c r="C171" s="262">
        <v>11</v>
      </c>
      <c r="D171" s="262">
        <v>466718</v>
      </c>
      <c r="E171" s="262">
        <v>30000</v>
      </c>
      <c r="F171" s="262"/>
      <c r="G171" s="262">
        <f t="shared" si="25"/>
        <v>496718</v>
      </c>
      <c r="H171" s="262">
        <f t="shared" si="26"/>
        <v>5133898</v>
      </c>
      <c r="I171" s="262">
        <f t="shared" si="27"/>
        <v>330000</v>
      </c>
      <c r="J171" s="262">
        <f t="shared" si="28"/>
        <v>0</v>
      </c>
      <c r="K171" s="262">
        <f t="shared" si="29"/>
        <v>5463898</v>
      </c>
      <c r="L171" s="7"/>
    </row>
    <row r="172" spans="1:12" x14ac:dyDescent="0.25">
      <c r="A172" s="261"/>
      <c r="B172" s="271" t="s">
        <v>266</v>
      </c>
      <c r="C172" s="262">
        <v>1</v>
      </c>
      <c r="D172" s="262">
        <v>384823</v>
      </c>
      <c r="E172" s="262">
        <v>30000</v>
      </c>
      <c r="F172" s="262"/>
      <c r="G172" s="262">
        <f t="shared" si="25"/>
        <v>414823</v>
      </c>
      <c r="H172" s="262">
        <f t="shared" si="26"/>
        <v>384823</v>
      </c>
      <c r="I172" s="262">
        <f t="shared" si="27"/>
        <v>30000</v>
      </c>
      <c r="J172" s="262">
        <f t="shared" si="28"/>
        <v>0</v>
      </c>
      <c r="K172" s="262">
        <f t="shared" si="29"/>
        <v>414823</v>
      </c>
      <c r="L172" s="7"/>
    </row>
    <row r="173" spans="1:12" x14ac:dyDescent="0.25">
      <c r="A173" s="261"/>
      <c r="B173" s="271" t="s">
        <v>267</v>
      </c>
      <c r="C173" s="262">
        <v>2</v>
      </c>
      <c r="D173" s="262">
        <v>393452</v>
      </c>
      <c r="E173" s="262">
        <v>30000</v>
      </c>
      <c r="F173" s="262"/>
      <c r="G173" s="262">
        <f t="shared" si="25"/>
        <v>423452</v>
      </c>
      <c r="H173" s="262">
        <f t="shared" si="26"/>
        <v>786904</v>
      </c>
      <c r="I173" s="262">
        <f t="shared" si="27"/>
        <v>60000</v>
      </c>
      <c r="J173" s="262">
        <f t="shared" si="28"/>
        <v>0</v>
      </c>
      <c r="K173" s="262">
        <f t="shared" si="29"/>
        <v>846904</v>
      </c>
      <c r="L173" s="7"/>
    </row>
    <row r="174" spans="1:12" x14ac:dyDescent="0.25">
      <c r="A174" s="261"/>
      <c r="B174" s="271" t="s">
        <v>273</v>
      </c>
      <c r="C174" s="262">
        <v>1</v>
      </c>
      <c r="D174" s="262">
        <v>445226</v>
      </c>
      <c r="E174" s="262">
        <v>30000</v>
      </c>
      <c r="F174" s="262"/>
      <c r="G174" s="262">
        <f t="shared" si="25"/>
        <v>475226</v>
      </c>
      <c r="H174" s="262">
        <f t="shared" si="26"/>
        <v>445226</v>
      </c>
      <c r="I174" s="262">
        <f t="shared" si="27"/>
        <v>30000</v>
      </c>
      <c r="J174" s="262">
        <f t="shared" si="28"/>
        <v>0</v>
      </c>
      <c r="K174" s="262">
        <f t="shared" si="29"/>
        <v>475226</v>
      </c>
      <c r="L174" s="7"/>
    </row>
    <row r="175" spans="1:12" s="17" customFormat="1" x14ac:dyDescent="0.25">
      <c r="A175" s="261"/>
      <c r="B175" s="271" t="s">
        <v>284</v>
      </c>
      <c r="C175" s="262">
        <v>1</v>
      </c>
      <c r="D175" s="262">
        <v>434594</v>
      </c>
      <c r="E175" s="262">
        <v>30000</v>
      </c>
      <c r="F175" s="262"/>
      <c r="G175" s="262">
        <f t="shared" si="25"/>
        <v>464594</v>
      </c>
      <c r="H175" s="262">
        <f t="shared" si="26"/>
        <v>434594</v>
      </c>
      <c r="I175" s="262">
        <f t="shared" si="27"/>
        <v>30000</v>
      </c>
      <c r="J175" s="262">
        <f t="shared" si="28"/>
        <v>0</v>
      </c>
      <c r="K175" s="262">
        <f t="shared" si="29"/>
        <v>464594</v>
      </c>
      <c r="L175" s="7"/>
    </row>
    <row r="176" spans="1:12" s="17" customFormat="1" x14ac:dyDescent="0.25">
      <c r="A176" s="261"/>
      <c r="B176" s="271" t="s">
        <v>293</v>
      </c>
      <c r="C176" s="262">
        <v>1</v>
      </c>
      <c r="D176" s="262">
        <v>524810</v>
      </c>
      <c r="E176" s="262">
        <v>30000</v>
      </c>
      <c r="F176" s="262"/>
      <c r="G176" s="262">
        <f t="shared" si="25"/>
        <v>554810</v>
      </c>
      <c r="H176" s="262">
        <f t="shared" si="26"/>
        <v>524810</v>
      </c>
      <c r="I176" s="262">
        <f t="shared" si="27"/>
        <v>30000</v>
      </c>
      <c r="J176" s="262">
        <f t="shared" si="28"/>
        <v>0</v>
      </c>
      <c r="K176" s="262">
        <f t="shared" si="29"/>
        <v>554810</v>
      </c>
      <c r="L176" s="7"/>
    </row>
    <row r="177" spans="1:12" x14ac:dyDescent="0.25">
      <c r="A177" s="261"/>
      <c r="B177" s="271" t="s">
        <v>294</v>
      </c>
      <c r="C177" s="262">
        <v>2</v>
      </c>
      <c r="D177" s="262">
        <v>534834</v>
      </c>
      <c r="E177" s="262">
        <v>30000</v>
      </c>
      <c r="F177" s="262"/>
      <c r="G177" s="262">
        <f t="shared" si="25"/>
        <v>564834</v>
      </c>
      <c r="H177" s="262">
        <f t="shared" si="26"/>
        <v>1069668</v>
      </c>
      <c r="I177" s="262">
        <f t="shared" si="27"/>
        <v>60000</v>
      </c>
      <c r="J177" s="262">
        <f t="shared" si="28"/>
        <v>0</v>
      </c>
      <c r="K177" s="262">
        <f t="shared" si="29"/>
        <v>1129668</v>
      </c>
      <c r="L177" s="7"/>
    </row>
    <row r="178" spans="1:12" x14ac:dyDescent="0.25">
      <c r="A178" s="261"/>
      <c r="B178" s="271" t="s">
        <v>303</v>
      </c>
      <c r="C178" s="262">
        <v>1</v>
      </c>
      <c r="D178" s="262">
        <v>547181</v>
      </c>
      <c r="E178" s="262">
        <v>30000</v>
      </c>
      <c r="F178" s="262"/>
      <c r="G178" s="262">
        <f t="shared" si="25"/>
        <v>577181</v>
      </c>
      <c r="H178" s="262">
        <f t="shared" si="26"/>
        <v>547181</v>
      </c>
      <c r="I178" s="262">
        <f t="shared" si="27"/>
        <v>30000</v>
      </c>
      <c r="J178" s="262">
        <f t="shared" si="28"/>
        <v>0</v>
      </c>
      <c r="K178" s="262">
        <f t="shared" si="29"/>
        <v>577181</v>
      </c>
      <c r="L178" s="7"/>
    </row>
    <row r="179" spans="1:12" x14ac:dyDescent="0.25">
      <c r="A179" s="261"/>
      <c r="B179" s="271" t="s">
        <v>309</v>
      </c>
      <c r="C179" s="262">
        <v>1</v>
      </c>
      <c r="D179" s="262">
        <v>620495</v>
      </c>
      <c r="E179" s="262">
        <v>30000</v>
      </c>
      <c r="F179" s="262"/>
      <c r="G179" s="262">
        <f t="shared" si="25"/>
        <v>650495</v>
      </c>
      <c r="H179" s="262">
        <f t="shared" si="26"/>
        <v>620495</v>
      </c>
      <c r="I179" s="262">
        <f t="shared" si="27"/>
        <v>30000</v>
      </c>
      <c r="J179" s="262">
        <f t="shared" si="28"/>
        <v>0</v>
      </c>
      <c r="K179" s="262">
        <f t="shared" si="29"/>
        <v>650495</v>
      </c>
      <c r="L179" s="7"/>
    </row>
    <row r="180" spans="1:12" x14ac:dyDescent="0.25">
      <c r="A180" s="261"/>
      <c r="B180" s="271" t="s">
        <v>311</v>
      </c>
      <c r="C180" s="262">
        <v>4</v>
      </c>
      <c r="D180" s="262">
        <v>661237</v>
      </c>
      <c r="E180" s="262">
        <v>30000</v>
      </c>
      <c r="F180" s="262"/>
      <c r="G180" s="262">
        <f t="shared" si="25"/>
        <v>691237</v>
      </c>
      <c r="H180" s="262">
        <f t="shared" si="26"/>
        <v>2644948</v>
      </c>
      <c r="I180" s="262">
        <f t="shared" si="27"/>
        <v>120000</v>
      </c>
      <c r="J180" s="262">
        <f t="shared" si="28"/>
        <v>0</v>
      </c>
      <c r="K180" s="262">
        <f t="shared" si="29"/>
        <v>2764948</v>
      </c>
      <c r="L180" s="7"/>
    </row>
    <row r="181" spans="1:12" x14ac:dyDescent="0.25">
      <c r="A181" s="261"/>
      <c r="B181" s="271" t="s">
        <v>312</v>
      </c>
      <c r="C181" s="262">
        <v>21</v>
      </c>
      <c r="D181" s="262">
        <v>684340</v>
      </c>
      <c r="E181" s="262">
        <v>30000</v>
      </c>
      <c r="F181" s="262"/>
      <c r="G181" s="262">
        <f t="shared" si="25"/>
        <v>714340</v>
      </c>
      <c r="H181" s="262">
        <f t="shared" si="26"/>
        <v>14371140</v>
      </c>
      <c r="I181" s="262">
        <f t="shared" si="27"/>
        <v>630000</v>
      </c>
      <c r="J181" s="262">
        <f t="shared" si="28"/>
        <v>0</v>
      </c>
      <c r="K181" s="262">
        <f t="shared" si="29"/>
        <v>15001140</v>
      </c>
      <c r="L181" s="7"/>
    </row>
    <row r="182" spans="1:12" x14ac:dyDescent="0.25">
      <c r="A182" s="261"/>
      <c r="B182" s="271" t="s">
        <v>316</v>
      </c>
      <c r="C182" s="262">
        <v>2</v>
      </c>
      <c r="D182" s="262">
        <v>776752</v>
      </c>
      <c r="E182" s="262">
        <v>30000</v>
      </c>
      <c r="F182" s="262"/>
      <c r="G182" s="262">
        <f t="shared" si="25"/>
        <v>806752</v>
      </c>
      <c r="H182" s="262">
        <f t="shared" si="26"/>
        <v>1553504</v>
      </c>
      <c r="I182" s="262">
        <f t="shared" si="27"/>
        <v>60000</v>
      </c>
      <c r="J182" s="262">
        <f t="shared" si="28"/>
        <v>0</v>
      </c>
      <c r="K182" s="262">
        <f t="shared" si="29"/>
        <v>1613504</v>
      </c>
      <c r="L182" s="7"/>
    </row>
    <row r="183" spans="1:12" s="17" customFormat="1" x14ac:dyDescent="0.25">
      <c r="A183" s="261"/>
      <c r="B183" s="271" t="s">
        <v>317</v>
      </c>
      <c r="C183" s="262">
        <v>4</v>
      </c>
      <c r="D183" s="262">
        <v>799855</v>
      </c>
      <c r="E183" s="262">
        <v>30000</v>
      </c>
      <c r="F183" s="262"/>
      <c r="G183" s="262">
        <f t="shared" si="25"/>
        <v>829855</v>
      </c>
      <c r="H183" s="262">
        <f t="shared" si="26"/>
        <v>3199420</v>
      </c>
      <c r="I183" s="262">
        <f t="shared" si="27"/>
        <v>120000</v>
      </c>
      <c r="J183" s="262">
        <f t="shared" si="28"/>
        <v>0</v>
      </c>
      <c r="K183" s="262">
        <f t="shared" si="29"/>
        <v>3319420</v>
      </c>
      <c r="L183" s="7"/>
    </row>
    <row r="184" spans="1:12" s="17" customFormat="1" x14ac:dyDescent="0.25">
      <c r="A184" s="261"/>
      <c r="B184" s="271" t="s">
        <v>319</v>
      </c>
      <c r="C184" s="262">
        <v>1</v>
      </c>
      <c r="D184" s="262">
        <v>846062</v>
      </c>
      <c r="E184" s="262">
        <v>30000</v>
      </c>
      <c r="F184" s="262"/>
      <c r="G184" s="262">
        <f t="shared" si="25"/>
        <v>876062</v>
      </c>
      <c r="H184" s="262">
        <f t="shared" si="26"/>
        <v>846062</v>
      </c>
      <c r="I184" s="262">
        <f t="shared" si="27"/>
        <v>30000</v>
      </c>
      <c r="J184" s="262">
        <f t="shared" si="28"/>
        <v>0</v>
      </c>
      <c r="K184" s="262">
        <f t="shared" si="29"/>
        <v>876062</v>
      </c>
      <c r="L184" s="7"/>
    </row>
    <row r="185" spans="1:12" s="17" customFormat="1" x14ac:dyDescent="0.25">
      <c r="A185" s="261"/>
      <c r="B185" s="271" t="s">
        <v>320</v>
      </c>
      <c r="C185" s="262">
        <v>1</v>
      </c>
      <c r="D185" s="262">
        <v>869165</v>
      </c>
      <c r="E185" s="262">
        <v>30000</v>
      </c>
      <c r="F185" s="262"/>
      <c r="G185" s="262">
        <f t="shared" si="25"/>
        <v>899165</v>
      </c>
      <c r="H185" s="262">
        <f t="shared" si="26"/>
        <v>869165</v>
      </c>
      <c r="I185" s="262">
        <f t="shared" si="27"/>
        <v>30000</v>
      </c>
      <c r="J185" s="262">
        <f t="shared" si="28"/>
        <v>0</v>
      </c>
      <c r="K185" s="262">
        <f t="shared" si="29"/>
        <v>899165</v>
      </c>
      <c r="L185" s="7"/>
    </row>
    <row r="186" spans="1:12" s="17" customFormat="1" x14ac:dyDescent="0.25">
      <c r="A186" s="261"/>
      <c r="B186" s="271" t="s">
        <v>324</v>
      </c>
      <c r="C186" s="262">
        <v>4</v>
      </c>
      <c r="D186" s="262">
        <v>961577</v>
      </c>
      <c r="E186" s="262">
        <v>30000</v>
      </c>
      <c r="F186" s="262"/>
      <c r="G186" s="262">
        <f t="shared" si="25"/>
        <v>991577</v>
      </c>
      <c r="H186" s="262">
        <f t="shared" si="26"/>
        <v>3846308</v>
      </c>
      <c r="I186" s="262">
        <f t="shared" si="27"/>
        <v>120000</v>
      </c>
      <c r="J186" s="262">
        <f t="shared" si="28"/>
        <v>0</v>
      </c>
      <c r="K186" s="262">
        <f t="shared" si="29"/>
        <v>3966308</v>
      </c>
      <c r="L186" s="7"/>
    </row>
    <row r="187" spans="1:12" s="17" customFormat="1" x14ac:dyDescent="0.25">
      <c r="A187" s="261"/>
      <c r="B187" s="271" t="s">
        <v>326</v>
      </c>
      <c r="C187" s="262">
        <v>24</v>
      </c>
      <c r="D187" s="262">
        <v>826204</v>
      </c>
      <c r="E187" s="262">
        <v>30000</v>
      </c>
      <c r="F187" s="262"/>
      <c r="G187" s="262">
        <f t="shared" si="25"/>
        <v>856204</v>
      </c>
      <c r="H187" s="262">
        <f t="shared" si="26"/>
        <v>19828896</v>
      </c>
      <c r="I187" s="262">
        <f t="shared" si="27"/>
        <v>720000</v>
      </c>
      <c r="J187" s="262">
        <f t="shared" si="28"/>
        <v>0</v>
      </c>
      <c r="K187" s="262">
        <f t="shared" si="29"/>
        <v>20548896</v>
      </c>
      <c r="L187" s="7"/>
    </row>
    <row r="188" spans="1:12" s="17" customFormat="1" x14ac:dyDescent="0.25">
      <c r="A188" s="261"/>
      <c r="B188" s="271" t="s">
        <v>327</v>
      </c>
      <c r="C188" s="262">
        <v>219</v>
      </c>
      <c r="D188" s="262">
        <v>857983</v>
      </c>
      <c r="E188" s="262">
        <v>30000</v>
      </c>
      <c r="F188" s="262"/>
      <c r="G188" s="262">
        <f t="shared" si="25"/>
        <v>887983</v>
      </c>
      <c r="H188" s="262">
        <f t="shared" si="26"/>
        <v>187898277</v>
      </c>
      <c r="I188" s="262">
        <f t="shared" si="27"/>
        <v>6570000</v>
      </c>
      <c r="J188" s="262">
        <f t="shared" si="28"/>
        <v>0</v>
      </c>
      <c r="K188" s="262">
        <f t="shared" si="29"/>
        <v>194468277</v>
      </c>
      <c r="L188" s="7"/>
    </row>
    <row r="189" spans="1:12" s="17" customFormat="1" x14ac:dyDescent="0.25">
      <c r="A189" s="261"/>
      <c r="B189" s="271" t="s">
        <v>328</v>
      </c>
      <c r="C189" s="262">
        <v>1</v>
      </c>
      <c r="D189" s="262">
        <v>879772</v>
      </c>
      <c r="E189" s="262">
        <v>30000</v>
      </c>
      <c r="F189" s="262"/>
      <c r="G189" s="262">
        <f t="shared" si="25"/>
        <v>909772</v>
      </c>
      <c r="H189" s="262">
        <f t="shared" si="26"/>
        <v>879772</v>
      </c>
      <c r="I189" s="262">
        <f t="shared" si="27"/>
        <v>30000</v>
      </c>
      <c r="J189" s="262">
        <f t="shared" si="28"/>
        <v>0</v>
      </c>
      <c r="K189" s="262">
        <f t="shared" si="29"/>
        <v>909772</v>
      </c>
      <c r="L189" s="7"/>
    </row>
    <row r="190" spans="1:12" s="17" customFormat="1" x14ac:dyDescent="0.25">
      <c r="A190" s="261"/>
      <c r="B190" s="271" t="s">
        <v>330</v>
      </c>
      <c r="C190" s="262">
        <v>1</v>
      </c>
      <c r="D190" s="262">
        <v>933340</v>
      </c>
      <c r="E190" s="262">
        <v>30000</v>
      </c>
      <c r="F190" s="262"/>
      <c r="G190" s="262">
        <f t="shared" si="25"/>
        <v>963340</v>
      </c>
      <c r="H190" s="262">
        <f t="shared" si="26"/>
        <v>933340</v>
      </c>
      <c r="I190" s="262">
        <f t="shared" si="27"/>
        <v>30000</v>
      </c>
      <c r="J190" s="262">
        <f t="shared" si="28"/>
        <v>0</v>
      </c>
      <c r="K190" s="262">
        <f t="shared" si="29"/>
        <v>963340</v>
      </c>
      <c r="L190" s="7"/>
    </row>
    <row r="191" spans="1:12" s="17" customFormat="1" x14ac:dyDescent="0.25">
      <c r="A191" s="261"/>
      <c r="B191" s="271" t="s">
        <v>339</v>
      </c>
      <c r="C191" s="262">
        <v>1</v>
      </c>
      <c r="D191" s="262">
        <v>1174395</v>
      </c>
      <c r="E191" s="262">
        <v>30000</v>
      </c>
      <c r="F191" s="262"/>
      <c r="G191" s="262">
        <f t="shared" si="25"/>
        <v>1204395</v>
      </c>
      <c r="H191" s="262">
        <f t="shared" si="26"/>
        <v>1174395</v>
      </c>
      <c r="I191" s="262">
        <f t="shared" si="27"/>
        <v>30000</v>
      </c>
      <c r="J191" s="262">
        <f t="shared" si="28"/>
        <v>0</v>
      </c>
      <c r="K191" s="262">
        <f t="shared" si="29"/>
        <v>1204395</v>
      </c>
      <c r="L191" s="7"/>
    </row>
    <row r="192" spans="1:12" s="17" customFormat="1" x14ac:dyDescent="0.25">
      <c r="A192" s="261"/>
      <c r="B192" s="271" t="s">
        <v>341</v>
      </c>
      <c r="C192" s="262">
        <v>4</v>
      </c>
      <c r="D192" s="262">
        <v>960604</v>
      </c>
      <c r="E192" s="262">
        <v>30000</v>
      </c>
      <c r="F192" s="262"/>
      <c r="G192" s="262">
        <f t="shared" si="25"/>
        <v>990604</v>
      </c>
      <c r="H192" s="262">
        <f t="shared" si="26"/>
        <v>3842416</v>
      </c>
      <c r="I192" s="262">
        <f t="shared" si="27"/>
        <v>120000</v>
      </c>
      <c r="J192" s="262">
        <f t="shared" si="28"/>
        <v>0</v>
      </c>
      <c r="K192" s="262">
        <f t="shared" si="29"/>
        <v>3962416</v>
      </c>
      <c r="L192" s="7"/>
    </row>
    <row r="193" spans="1:12" s="17" customFormat="1" x14ac:dyDescent="0.25">
      <c r="A193" s="261"/>
      <c r="B193" s="271" t="s">
        <v>342</v>
      </c>
      <c r="C193" s="262">
        <v>7</v>
      </c>
      <c r="D193" s="262">
        <v>992228</v>
      </c>
      <c r="E193" s="262">
        <v>30000</v>
      </c>
      <c r="F193" s="262"/>
      <c r="G193" s="262">
        <f t="shared" si="25"/>
        <v>1022228</v>
      </c>
      <c r="H193" s="262">
        <f t="shared" si="26"/>
        <v>6945596</v>
      </c>
      <c r="I193" s="262">
        <f t="shared" si="27"/>
        <v>210000</v>
      </c>
      <c r="J193" s="262">
        <f t="shared" si="28"/>
        <v>0</v>
      </c>
      <c r="K193" s="262">
        <f t="shared" si="29"/>
        <v>7155596</v>
      </c>
      <c r="L193" s="7"/>
    </row>
    <row r="194" spans="1:12" s="17" customFormat="1" x14ac:dyDescent="0.25">
      <c r="A194" s="261"/>
      <c r="B194" s="271" t="s">
        <v>343</v>
      </c>
      <c r="C194" s="262">
        <v>2</v>
      </c>
      <c r="D194" s="262">
        <v>1023851</v>
      </c>
      <c r="E194" s="262">
        <v>30000</v>
      </c>
      <c r="F194" s="262"/>
      <c r="G194" s="262">
        <f t="shared" si="25"/>
        <v>1053851</v>
      </c>
      <c r="H194" s="262">
        <f t="shared" si="26"/>
        <v>2047702</v>
      </c>
      <c r="I194" s="262">
        <f t="shared" si="27"/>
        <v>60000</v>
      </c>
      <c r="J194" s="262">
        <f t="shared" si="28"/>
        <v>0</v>
      </c>
      <c r="K194" s="262">
        <f t="shared" si="29"/>
        <v>2107702</v>
      </c>
      <c r="L194" s="7"/>
    </row>
    <row r="195" spans="1:12" s="17" customFormat="1" x14ac:dyDescent="0.25">
      <c r="A195" s="261"/>
      <c r="B195" s="271" t="s">
        <v>344</v>
      </c>
      <c r="C195" s="262">
        <v>2</v>
      </c>
      <c r="D195" s="262">
        <v>1055475</v>
      </c>
      <c r="E195" s="262">
        <v>30000</v>
      </c>
      <c r="F195" s="262"/>
      <c r="G195" s="262">
        <f t="shared" si="25"/>
        <v>1085475</v>
      </c>
      <c r="H195" s="262">
        <f t="shared" si="26"/>
        <v>2110950</v>
      </c>
      <c r="I195" s="262">
        <f t="shared" si="27"/>
        <v>60000</v>
      </c>
      <c r="J195" s="262">
        <f t="shared" si="28"/>
        <v>0</v>
      </c>
      <c r="K195" s="262">
        <f t="shared" si="29"/>
        <v>2170950</v>
      </c>
      <c r="L195" s="7"/>
    </row>
    <row r="196" spans="1:12" s="17" customFormat="1" x14ac:dyDescent="0.25">
      <c r="A196" s="261"/>
      <c r="B196" s="271" t="s">
        <v>345</v>
      </c>
      <c r="C196" s="262">
        <v>1</v>
      </c>
      <c r="D196" s="262">
        <v>1087099</v>
      </c>
      <c r="E196" s="262">
        <v>30000</v>
      </c>
      <c r="F196" s="262"/>
      <c r="G196" s="262">
        <f t="shared" si="25"/>
        <v>1117099</v>
      </c>
      <c r="H196" s="262">
        <f t="shared" si="26"/>
        <v>1087099</v>
      </c>
      <c r="I196" s="262">
        <f t="shared" si="27"/>
        <v>30000</v>
      </c>
      <c r="J196" s="262">
        <f t="shared" si="28"/>
        <v>0</v>
      </c>
      <c r="K196" s="262">
        <f t="shared" si="29"/>
        <v>1117099</v>
      </c>
      <c r="L196" s="7"/>
    </row>
    <row r="197" spans="1:12" s="17" customFormat="1" x14ac:dyDescent="0.25">
      <c r="A197" s="261"/>
      <c r="B197" s="271" t="s">
        <v>349</v>
      </c>
      <c r="C197" s="262">
        <v>1</v>
      </c>
      <c r="D197" s="262">
        <v>1213593</v>
      </c>
      <c r="E197" s="262">
        <v>30000</v>
      </c>
      <c r="F197" s="262"/>
      <c r="G197" s="262">
        <f t="shared" si="25"/>
        <v>1243593</v>
      </c>
      <c r="H197" s="262">
        <f t="shared" si="26"/>
        <v>1213593</v>
      </c>
      <c r="I197" s="262">
        <f t="shared" si="27"/>
        <v>30000</v>
      </c>
      <c r="J197" s="262">
        <f t="shared" si="28"/>
        <v>0</v>
      </c>
      <c r="K197" s="262">
        <f t="shared" si="29"/>
        <v>1243593</v>
      </c>
      <c r="L197" s="7"/>
    </row>
    <row r="198" spans="1:12" s="17" customFormat="1" x14ac:dyDescent="0.25">
      <c r="A198" s="261"/>
      <c r="B198" s="271" t="s">
        <v>356</v>
      </c>
      <c r="C198" s="262">
        <v>8</v>
      </c>
      <c r="D198" s="262">
        <v>1094732</v>
      </c>
      <c r="E198" s="262">
        <v>30000</v>
      </c>
      <c r="F198" s="262"/>
      <c r="G198" s="262">
        <f t="shared" si="25"/>
        <v>1124732</v>
      </c>
      <c r="H198" s="262">
        <f t="shared" si="26"/>
        <v>8757856</v>
      </c>
      <c r="I198" s="262">
        <f t="shared" si="27"/>
        <v>240000</v>
      </c>
      <c r="J198" s="262">
        <f t="shared" si="28"/>
        <v>0</v>
      </c>
      <c r="K198" s="262">
        <f t="shared" si="29"/>
        <v>8997856</v>
      </c>
      <c r="L198" s="7"/>
    </row>
    <row r="199" spans="1:12" s="17" customFormat="1" x14ac:dyDescent="0.25">
      <c r="A199" s="261"/>
      <c r="B199" s="271" t="s">
        <v>357</v>
      </c>
      <c r="C199" s="262">
        <v>3</v>
      </c>
      <c r="D199" s="262">
        <v>1126631</v>
      </c>
      <c r="E199" s="262">
        <v>30000</v>
      </c>
      <c r="F199" s="262"/>
      <c r="G199" s="262">
        <f t="shared" si="25"/>
        <v>1156631</v>
      </c>
      <c r="H199" s="262">
        <f t="shared" si="26"/>
        <v>3379893</v>
      </c>
      <c r="I199" s="262">
        <f t="shared" si="27"/>
        <v>90000</v>
      </c>
      <c r="J199" s="262">
        <f t="shared" si="28"/>
        <v>0</v>
      </c>
      <c r="K199" s="262">
        <f t="shared" si="29"/>
        <v>3469893</v>
      </c>
      <c r="L199" s="7"/>
    </row>
    <row r="200" spans="1:12" s="17" customFormat="1" x14ac:dyDescent="0.25">
      <c r="A200" s="261"/>
      <c r="B200" s="271" t="s">
        <v>361</v>
      </c>
      <c r="C200" s="262">
        <v>2</v>
      </c>
      <c r="D200" s="262">
        <v>1264226</v>
      </c>
      <c r="E200" s="262">
        <v>30000</v>
      </c>
      <c r="F200" s="262"/>
      <c r="G200" s="262">
        <f t="shared" ref="G200:G228" si="30">SUM(D200:F200)</f>
        <v>1294226</v>
      </c>
      <c r="H200" s="262">
        <f t="shared" ref="H200:H228" si="31">C200*D200</f>
        <v>2528452</v>
      </c>
      <c r="I200" s="262">
        <f t="shared" ref="I200:I228" si="32">C200*E200</f>
        <v>60000</v>
      </c>
      <c r="J200" s="262">
        <f t="shared" ref="J200:J228" si="33">C200*F200</f>
        <v>0</v>
      </c>
      <c r="K200" s="262">
        <f t="shared" ref="K200:K228" si="34">C200*G200</f>
        <v>2588452</v>
      </c>
      <c r="L200" s="7"/>
    </row>
    <row r="201" spans="1:12" s="17" customFormat="1" x14ac:dyDescent="0.25">
      <c r="A201" s="261"/>
      <c r="B201" s="271" t="s">
        <v>366</v>
      </c>
      <c r="C201" s="262">
        <v>1</v>
      </c>
      <c r="D201" s="262">
        <v>1433720</v>
      </c>
      <c r="E201" s="262">
        <v>30000</v>
      </c>
      <c r="F201" s="262"/>
      <c r="G201" s="262">
        <f t="shared" si="30"/>
        <v>1463720</v>
      </c>
      <c r="H201" s="262">
        <f t="shared" si="31"/>
        <v>1433720</v>
      </c>
      <c r="I201" s="262">
        <f t="shared" si="32"/>
        <v>30000</v>
      </c>
      <c r="J201" s="262">
        <f t="shared" si="33"/>
        <v>0</v>
      </c>
      <c r="K201" s="262">
        <f t="shared" si="34"/>
        <v>1463720</v>
      </c>
      <c r="L201" s="7"/>
    </row>
    <row r="202" spans="1:12" s="17" customFormat="1" x14ac:dyDescent="0.25">
      <c r="A202" s="261"/>
      <c r="B202" s="271" t="s">
        <v>368</v>
      </c>
      <c r="C202" s="262">
        <v>1</v>
      </c>
      <c r="D202" s="262">
        <v>1535417</v>
      </c>
      <c r="E202" s="262">
        <v>30000</v>
      </c>
      <c r="F202" s="262"/>
      <c r="G202" s="262">
        <f t="shared" si="30"/>
        <v>1565417</v>
      </c>
      <c r="H202" s="262">
        <f t="shared" si="31"/>
        <v>1535417</v>
      </c>
      <c r="I202" s="262">
        <f t="shared" si="32"/>
        <v>30000</v>
      </c>
      <c r="J202" s="262">
        <f t="shared" si="33"/>
        <v>0</v>
      </c>
      <c r="K202" s="262">
        <f t="shared" si="34"/>
        <v>1565417</v>
      </c>
      <c r="L202" s="7"/>
    </row>
    <row r="203" spans="1:12" s="17" customFormat="1" x14ac:dyDescent="0.25">
      <c r="A203" s="261"/>
      <c r="B203" s="271" t="s">
        <v>370</v>
      </c>
      <c r="C203" s="262">
        <v>2</v>
      </c>
      <c r="D203" s="262">
        <v>1274303</v>
      </c>
      <c r="E203" s="262">
        <v>30000</v>
      </c>
      <c r="F203" s="262"/>
      <c r="G203" s="262">
        <f t="shared" si="30"/>
        <v>1304303</v>
      </c>
      <c r="H203" s="262">
        <f t="shared" si="31"/>
        <v>2548606</v>
      </c>
      <c r="I203" s="262">
        <f t="shared" si="32"/>
        <v>60000</v>
      </c>
      <c r="J203" s="262">
        <f t="shared" si="33"/>
        <v>0</v>
      </c>
      <c r="K203" s="262">
        <f t="shared" si="34"/>
        <v>2608606</v>
      </c>
      <c r="L203" s="7"/>
    </row>
    <row r="204" spans="1:12" s="17" customFormat="1" x14ac:dyDescent="0.25">
      <c r="A204" s="261"/>
      <c r="B204" s="271" t="s">
        <v>371</v>
      </c>
      <c r="C204" s="262">
        <v>1</v>
      </c>
      <c r="D204" s="262">
        <v>1326884</v>
      </c>
      <c r="E204" s="262">
        <v>30000</v>
      </c>
      <c r="F204" s="262"/>
      <c r="G204" s="262">
        <f t="shared" si="30"/>
        <v>1356884</v>
      </c>
      <c r="H204" s="262">
        <f t="shared" si="31"/>
        <v>1326884</v>
      </c>
      <c r="I204" s="262">
        <f t="shared" si="32"/>
        <v>30000</v>
      </c>
      <c r="J204" s="262">
        <f t="shared" si="33"/>
        <v>0</v>
      </c>
      <c r="K204" s="262">
        <f t="shared" si="34"/>
        <v>1356884</v>
      </c>
      <c r="L204" s="7"/>
    </row>
    <row r="205" spans="1:12" s="17" customFormat="1" x14ac:dyDescent="0.25">
      <c r="A205" s="261"/>
      <c r="B205" s="271" t="s">
        <v>372</v>
      </c>
      <c r="C205" s="262">
        <v>4</v>
      </c>
      <c r="D205" s="262">
        <v>1379465</v>
      </c>
      <c r="E205" s="262">
        <v>30000</v>
      </c>
      <c r="F205" s="262"/>
      <c r="G205" s="262">
        <f t="shared" si="30"/>
        <v>1409465</v>
      </c>
      <c r="H205" s="262">
        <f t="shared" si="31"/>
        <v>5517860</v>
      </c>
      <c r="I205" s="262">
        <f t="shared" si="32"/>
        <v>120000</v>
      </c>
      <c r="J205" s="262">
        <f t="shared" si="33"/>
        <v>0</v>
      </c>
      <c r="K205" s="262">
        <f t="shared" si="34"/>
        <v>5637860</v>
      </c>
      <c r="L205" s="7"/>
    </row>
    <row r="206" spans="1:12" s="17" customFormat="1" x14ac:dyDescent="0.25">
      <c r="A206" s="261"/>
      <c r="B206" s="271" t="s">
        <v>373</v>
      </c>
      <c r="C206" s="262">
        <v>1</v>
      </c>
      <c r="D206" s="262">
        <v>1432046</v>
      </c>
      <c r="E206" s="262">
        <v>30000</v>
      </c>
      <c r="F206" s="262"/>
      <c r="G206" s="262">
        <f t="shared" si="30"/>
        <v>1462046</v>
      </c>
      <c r="H206" s="262">
        <f t="shared" si="31"/>
        <v>1432046</v>
      </c>
      <c r="I206" s="262">
        <f t="shared" si="32"/>
        <v>30000</v>
      </c>
      <c r="J206" s="262">
        <f t="shared" si="33"/>
        <v>0</v>
      </c>
      <c r="K206" s="262">
        <f t="shared" si="34"/>
        <v>1462046</v>
      </c>
      <c r="L206" s="7"/>
    </row>
    <row r="207" spans="1:12" s="17" customFormat="1" x14ac:dyDescent="0.25">
      <c r="A207" s="261"/>
      <c r="B207" s="271" t="s">
        <v>374</v>
      </c>
      <c r="C207" s="262">
        <v>1</v>
      </c>
      <c r="D207" s="262">
        <v>1484627</v>
      </c>
      <c r="E207" s="262">
        <v>30000</v>
      </c>
      <c r="F207" s="262"/>
      <c r="G207" s="262">
        <f t="shared" si="30"/>
        <v>1514627</v>
      </c>
      <c r="H207" s="262">
        <f t="shared" si="31"/>
        <v>1484627</v>
      </c>
      <c r="I207" s="262">
        <f t="shared" si="32"/>
        <v>30000</v>
      </c>
      <c r="J207" s="262">
        <f t="shared" si="33"/>
        <v>0</v>
      </c>
      <c r="K207" s="262">
        <f t="shared" si="34"/>
        <v>1514627</v>
      </c>
      <c r="L207" s="7"/>
    </row>
    <row r="208" spans="1:12" s="17" customFormat="1" x14ac:dyDescent="0.25">
      <c r="A208" s="261"/>
      <c r="B208" s="271" t="s">
        <v>375</v>
      </c>
      <c r="C208" s="262">
        <v>2</v>
      </c>
      <c r="D208" s="262">
        <v>1597208</v>
      </c>
      <c r="E208" s="262">
        <v>30000</v>
      </c>
      <c r="F208" s="262"/>
      <c r="G208" s="262">
        <f t="shared" si="30"/>
        <v>1627208</v>
      </c>
      <c r="H208" s="262">
        <f t="shared" si="31"/>
        <v>3194416</v>
      </c>
      <c r="I208" s="262">
        <f t="shared" si="32"/>
        <v>60000</v>
      </c>
      <c r="J208" s="262">
        <f t="shared" si="33"/>
        <v>0</v>
      </c>
      <c r="K208" s="262">
        <f t="shared" si="34"/>
        <v>3254416</v>
      </c>
      <c r="L208" s="7"/>
    </row>
    <row r="209" spans="1:12" s="17" customFormat="1" x14ac:dyDescent="0.25">
      <c r="A209" s="261"/>
      <c r="B209" s="271" t="s">
        <v>377</v>
      </c>
      <c r="C209" s="262">
        <v>3</v>
      </c>
      <c r="D209" s="262">
        <v>1642370</v>
      </c>
      <c r="E209" s="262">
        <v>30000</v>
      </c>
      <c r="F209" s="262"/>
      <c r="G209" s="262">
        <f t="shared" si="30"/>
        <v>1672370</v>
      </c>
      <c r="H209" s="262">
        <f t="shared" si="31"/>
        <v>4927110</v>
      </c>
      <c r="I209" s="262">
        <f t="shared" si="32"/>
        <v>90000</v>
      </c>
      <c r="J209" s="262">
        <f t="shared" si="33"/>
        <v>0</v>
      </c>
      <c r="K209" s="262">
        <f t="shared" si="34"/>
        <v>5017110</v>
      </c>
      <c r="L209" s="7"/>
    </row>
    <row r="210" spans="1:12" s="17" customFormat="1" x14ac:dyDescent="0.25">
      <c r="A210" s="261"/>
      <c r="B210" s="271" t="s">
        <v>382</v>
      </c>
      <c r="C210" s="262">
        <v>5</v>
      </c>
      <c r="D210" s="262">
        <v>1473289</v>
      </c>
      <c r="E210" s="262">
        <v>30000</v>
      </c>
      <c r="F210" s="262"/>
      <c r="G210" s="262">
        <f t="shared" si="30"/>
        <v>1503289</v>
      </c>
      <c r="H210" s="262">
        <f t="shared" si="31"/>
        <v>7366445</v>
      </c>
      <c r="I210" s="262">
        <f t="shared" si="32"/>
        <v>150000</v>
      </c>
      <c r="J210" s="262">
        <f t="shared" si="33"/>
        <v>0</v>
      </c>
      <c r="K210" s="262">
        <f t="shared" si="34"/>
        <v>7516445</v>
      </c>
      <c r="L210" s="7"/>
    </row>
    <row r="211" spans="1:12" s="17" customFormat="1" x14ac:dyDescent="0.25">
      <c r="A211" s="261"/>
      <c r="B211" s="271" t="s">
        <v>383</v>
      </c>
      <c r="C211" s="262">
        <v>6</v>
      </c>
      <c r="D211" s="262">
        <v>1528878</v>
      </c>
      <c r="E211" s="262">
        <v>30000</v>
      </c>
      <c r="F211" s="262"/>
      <c r="G211" s="262">
        <f t="shared" si="30"/>
        <v>1558878</v>
      </c>
      <c r="H211" s="262">
        <f t="shared" si="31"/>
        <v>9173268</v>
      </c>
      <c r="I211" s="262">
        <f t="shared" si="32"/>
        <v>180000</v>
      </c>
      <c r="J211" s="262">
        <f t="shared" si="33"/>
        <v>0</v>
      </c>
      <c r="K211" s="262">
        <f t="shared" si="34"/>
        <v>9353268</v>
      </c>
      <c r="L211" s="7"/>
    </row>
    <row r="212" spans="1:12" s="17" customFormat="1" x14ac:dyDescent="0.25">
      <c r="A212" s="261"/>
      <c r="B212" s="271" t="s">
        <v>825</v>
      </c>
      <c r="C212" s="262">
        <v>1</v>
      </c>
      <c r="D212" s="262">
        <v>1584468</v>
      </c>
      <c r="E212" s="262">
        <v>30000</v>
      </c>
      <c r="F212" s="262"/>
      <c r="G212" s="262">
        <f t="shared" si="30"/>
        <v>1614468</v>
      </c>
      <c r="H212" s="262">
        <f t="shared" si="31"/>
        <v>1584468</v>
      </c>
      <c r="I212" s="262">
        <f t="shared" si="32"/>
        <v>30000</v>
      </c>
      <c r="J212" s="262">
        <f t="shared" si="33"/>
        <v>0</v>
      </c>
      <c r="K212" s="262">
        <f t="shared" si="34"/>
        <v>1614468</v>
      </c>
      <c r="L212" s="7"/>
    </row>
    <row r="213" spans="1:12" s="17" customFormat="1" x14ac:dyDescent="0.25">
      <c r="A213" s="261"/>
      <c r="B213" s="271" t="s">
        <v>477</v>
      </c>
      <c r="C213" s="262">
        <v>1</v>
      </c>
      <c r="D213" s="262">
        <v>1640057</v>
      </c>
      <c r="E213" s="262">
        <v>30000</v>
      </c>
      <c r="F213" s="262"/>
      <c r="G213" s="262">
        <f t="shared" si="30"/>
        <v>1670057</v>
      </c>
      <c r="H213" s="262">
        <f t="shared" si="31"/>
        <v>1640057</v>
      </c>
      <c r="I213" s="262">
        <f t="shared" si="32"/>
        <v>30000</v>
      </c>
      <c r="J213" s="262">
        <f t="shared" si="33"/>
        <v>0</v>
      </c>
      <c r="K213" s="262">
        <f t="shared" si="34"/>
        <v>1670057</v>
      </c>
      <c r="L213" s="7"/>
    </row>
    <row r="214" spans="1:12" s="17" customFormat="1" x14ac:dyDescent="0.25">
      <c r="A214" s="261"/>
      <c r="B214" s="271" t="s">
        <v>628</v>
      </c>
      <c r="C214" s="262">
        <v>1</v>
      </c>
      <c r="D214" s="262">
        <v>1751236</v>
      </c>
      <c r="E214" s="262">
        <v>30000</v>
      </c>
      <c r="F214" s="262"/>
      <c r="G214" s="262">
        <f t="shared" si="30"/>
        <v>1781236</v>
      </c>
      <c r="H214" s="262">
        <f t="shared" si="31"/>
        <v>1751236</v>
      </c>
      <c r="I214" s="262">
        <f t="shared" si="32"/>
        <v>30000</v>
      </c>
      <c r="J214" s="262">
        <f t="shared" si="33"/>
        <v>0</v>
      </c>
      <c r="K214" s="262">
        <f t="shared" si="34"/>
        <v>1781236</v>
      </c>
      <c r="L214" s="7"/>
    </row>
    <row r="215" spans="1:12" s="17" customFormat="1" x14ac:dyDescent="0.25">
      <c r="A215" s="261"/>
      <c r="B215" s="271" t="s">
        <v>389</v>
      </c>
      <c r="C215" s="262">
        <v>1</v>
      </c>
      <c r="D215" s="262">
        <v>1862415</v>
      </c>
      <c r="E215" s="262">
        <v>30000</v>
      </c>
      <c r="F215" s="262"/>
      <c r="G215" s="262">
        <f t="shared" si="30"/>
        <v>1892415</v>
      </c>
      <c r="H215" s="262">
        <f t="shared" si="31"/>
        <v>1862415</v>
      </c>
      <c r="I215" s="262">
        <f t="shared" si="32"/>
        <v>30000</v>
      </c>
      <c r="J215" s="262">
        <f t="shared" si="33"/>
        <v>0</v>
      </c>
      <c r="K215" s="262">
        <f t="shared" si="34"/>
        <v>1892415</v>
      </c>
      <c r="L215" s="7"/>
    </row>
    <row r="216" spans="1:12" s="17" customFormat="1" x14ac:dyDescent="0.25">
      <c r="A216" s="261"/>
      <c r="B216" s="271" t="s">
        <v>479</v>
      </c>
      <c r="C216" s="262">
        <v>6</v>
      </c>
      <c r="D216" s="262">
        <v>1742530</v>
      </c>
      <c r="E216" s="262">
        <v>30000</v>
      </c>
      <c r="F216" s="262"/>
      <c r="G216" s="262">
        <f t="shared" si="30"/>
        <v>1772530</v>
      </c>
      <c r="H216" s="262">
        <f t="shared" si="31"/>
        <v>10455180</v>
      </c>
      <c r="I216" s="262">
        <f t="shared" si="32"/>
        <v>180000</v>
      </c>
      <c r="J216" s="262">
        <f t="shared" si="33"/>
        <v>0</v>
      </c>
      <c r="K216" s="262">
        <f t="shared" si="34"/>
        <v>10635180</v>
      </c>
      <c r="L216" s="7"/>
    </row>
    <row r="217" spans="1:12" s="17" customFormat="1" x14ac:dyDescent="0.25">
      <c r="A217" s="261"/>
      <c r="B217" s="271" t="s">
        <v>691</v>
      </c>
      <c r="C217" s="262">
        <v>7</v>
      </c>
      <c r="D217" s="262">
        <v>1802375</v>
      </c>
      <c r="E217" s="262">
        <v>30000</v>
      </c>
      <c r="F217" s="262"/>
      <c r="G217" s="262">
        <f t="shared" si="30"/>
        <v>1832375</v>
      </c>
      <c r="H217" s="262">
        <f t="shared" si="31"/>
        <v>12616625</v>
      </c>
      <c r="I217" s="262">
        <f t="shared" si="32"/>
        <v>210000</v>
      </c>
      <c r="J217" s="262">
        <f t="shared" si="33"/>
        <v>0</v>
      </c>
      <c r="K217" s="262">
        <f t="shared" si="34"/>
        <v>12826625</v>
      </c>
      <c r="L217" s="7"/>
    </row>
    <row r="218" spans="1:12" s="17" customFormat="1" x14ac:dyDescent="0.25">
      <c r="A218" s="261"/>
      <c r="B218" s="271" t="s">
        <v>855</v>
      </c>
      <c r="C218" s="262">
        <v>13</v>
      </c>
      <c r="D218" s="262">
        <v>1862220</v>
      </c>
      <c r="E218" s="262">
        <v>30000</v>
      </c>
      <c r="F218" s="262"/>
      <c r="G218" s="262">
        <f t="shared" si="30"/>
        <v>1892220</v>
      </c>
      <c r="H218" s="262">
        <f t="shared" si="31"/>
        <v>24208860</v>
      </c>
      <c r="I218" s="262">
        <f t="shared" si="32"/>
        <v>390000</v>
      </c>
      <c r="J218" s="262">
        <f t="shared" si="33"/>
        <v>0</v>
      </c>
      <c r="K218" s="262">
        <f t="shared" si="34"/>
        <v>24598860</v>
      </c>
      <c r="L218" s="7"/>
    </row>
    <row r="219" spans="1:12" s="17" customFormat="1" x14ac:dyDescent="0.25">
      <c r="A219" s="261"/>
      <c r="B219" s="271" t="s">
        <v>868</v>
      </c>
      <c r="C219" s="262">
        <v>2</v>
      </c>
      <c r="D219" s="262">
        <v>1922065</v>
      </c>
      <c r="E219" s="262">
        <v>30000</v>
      </c>
      <c r="F219" s="262"/>
      <c r="G219" s="262">
        <f t="shared" si="30"/>
        <v>1952065</v>
      </c>
      <c r="H219" s="262">
        <f t="shared" si="31"/>
        <v>3844130</v>
      </c>
      <c r="I219" s="262">
        <f t="shared" si="32"/>
        <v>60000</v>
      </c>
      <c r="J219" s="262">
        <f t="shared" si="33"/>
        <v>0</v>
      </c>
      <c r="K219" s="262">
        <f t="shared" si="34"/>
        <v>3904130</v>
      </c>
      <c r="L219" s="7"/>
    </row>
    <row r="220" spans="1:12" s="17" customFormat="1" x14ac:dyDescent="0.25">
      <c r="A220" s="261"/>
      <c r="B220" s="271" t="s">
        <v>437</v>
      </c>
      <c r="C220" s="262">
        <v>1</v>
      </c>
      <c r="D220" s="262">
        <v>1981910</v>
      </c>
      <c r="E220" s="262">
        <v>30000</v>
      </c>
      <c r="F220" s="262"/>
      <c r="G220" s="262">
        <f t="shared" si="30"/>
        <v>2011910</v>
      </c>
      <c r="H220" s="262">
        <f t="shared" si="31"/>
        <v>1981910</v>
      </c>
      <c r="I220" s="262">
        <f t="shared" si="32"/>
        <v>30000</v>
      </c>
      <c r="J220" s="262">
        <f t="shared" si="33"/>
        <v>0</v>
      </c>
      <c r="K220" s="262">
        <f t="shared" si="34"/>
        <v>2011910</v>
      </c>
      <c r="L220" s="7"/>
    </row>
    <row r="221" spans="1:12" s="17" customFormat="1" x14ac:dyDescent="0.25">
      <c r="A221" s="261"/>
      <c r="B221" s="271" t="s">
        <v>800</v>
      </c>
      <c r="C221" s="262">
        <v>14</v>
      </c>
      <c r="D221" s="262">
        <v>2110917</v>
      </c>
      <c r="E221" s="262">
        <v>30000</v>
      </c>
      <c r="F221" s="262"/>
      <c r="G221" s="262">
        <f t="shared" si="30"/>
        <v>2140917</v>
      </c>
      <c r="H221" s="262">
        <f t="shared" si="31"/>
        <v>29552838</v>
      </c>
      <c r="I221" s="262">
        <f t="shared" si="32"/>
        <v>420000</v>
      </c>
      <c r="J221" s="262">
        <f t="shared" si="33"/>
        <v>0</v>
      </c>
      <c r="K221" s="262">
        <f t="shared" si="34"/>
        <v>29972838</v>
      </c>
      <c r="L221" s="7"/>
    </row>
    <row r="222" spans="1:12" s="17" customFormat="1" x14ac:dyDescent="0.25">
      <c r="A222" s="261"/>
      <c r="B222" s="260" t="s">
        <v>480</v>
      </c>
      <c r="C222" s="262">
        <v>11</v>
      </c>
      <c r="D222" s="262">
        <v>2194212</v>
      </c>
      <c r="E222" s="262">
        <v>30000</v>
      </c>
      <c r="F222" s="262"/>
      <c r="G222" s="262">
        <f t="shared" si="30"/>
        <v>2224212</v>
      </c>
      <c r="H222" s="262">
        <f t="shared" si="31"/>
        <v>24136332</v>
      </c>
      <c r="I222" s="262">
        <f t="shared" si="32"/>
        <v>330000</v>
      </c>
      <c r="J222" s="262">
        <f t="shared" si="33"/>
        <v>0</v>
      </c>
      <c r="K222" s="262">
        <f t="shared" si="34"/>
        <v>24466332</v>
      </c>
      <c r="L222" s="7"/>
    </row>
    <row r="223" spans="1:12" s="17" customFormat="1" x14ac:dyDescent="0.25">
      <c r="A223" s="261"/>
      <c r="B223" s="260" t="s">
        <v>481</v>
      </c>
      <c r="C223" s="262">
        <v>1</v>
      </c>
      <c r="D223" s="262">
        <v>2277506</v>
      </c>
      <c r="E223" s="262">
        <v>30000</v>
      </c>
      <c r="F223" s="262"/>
      <c r="G223" s="262">
        <f t="shared" si="30"/>
        <v>2307506</v>
      </c>
      <c r="H223" s="262">
        <f t="shared" si="31"/>
        <v>2277506</v>
      </c>
      <c r="I223" s="262">
        <f t="shared" si="32"/>
        <v>30000</v>
      </c>
      <c r="J223" s="262">
        <f t="shared" si="33"/>
        <v>0</v>
      </c>
      <c r="K223" s="262">
        <f t="shared" si="34"/>
        <v>2307506</v>
      </c>
      <c r="L223" s="7"/>
    </row>
    <row r="224" spans="1:12" s="17" customFormat="1" x14ac:dyDescent="0.25">
      <c r="A224" s="261"/>
      <c r="B224" s="260" t="s">
        <v>582</v>
      </c>
      <c r="C224" s="262">
        <v>8</v>
      </c>
      <c r="D224" s="262">
        <v>2605457</v>
      </c>
      <c r="E224" s="262">
        <v>30000</v>
      </c>
      <c r="F224" s="262"/>
      <c r="G224" s="262">
        <f t="shared" si="30"/>
        <v>2635457</v>
      </c>
      <c r="H224" s="262">
        <f t="shared" si="31"/>
        <v>20843656</v>
      </c>
      <c r="I224" s="262">
        <f t="shared" si="32"/>
        <v>240000</v>
      </c>
      <c r="J224" s="262">
        <f t="shared" si="33"/>
        <v>0</v>
      </c>
      <c r="K224" s="262">
        <f t="shared" si="34"/>
        <v>21083656</v>
      </c>
      <c r="L224" s="7"/>
    </row>
    <row r="225" spans="1:12" s="17" customFormat="1" x14ac:dyDescent="0.25">
      <c r="A225" s="261"/>
      <c r="B225" s="260" t="s">
        <v>544</v>
      </c>
      <c r="C225" s="262">
        <v>1</v>
      </c>
      <c r="D225" s="262">
        <v>2705563</v>
      </c>
      <c r="E225" s="262">
        <v>30000</v>
      </c>
      <c r="F225" s="262"/>
      <c r="G225" s="262">
        <f t="shared" si="30"/>
        <v>2735563</v>
      </c>
      <c r="H225" s="262">
        <f t="shared" si="31"/>
        <v>2705563</v>
      </c>
      <c r="I225" s="262">
        <f t="shared" si="32"/>
        <v>30000</v>
      </c>
      <c r="J225" s="262">
        <f t="shared" si="33"/>
        <v>0</v>
      </c>
      <c r="K225" s="262">
        <f t="shared" si="34"/>
        <v>2735563</v>
      </c>
      <c r="L225" s="7"/>
    </row>
    <row r="226" spans="1:12" s="17" customFormat="1" x14ac:dyDescent="0.25">
      <c r="A226" s="261"/>
      <c r="B226" s="260" t="s">
        <v>583</v>
      </c>
      <c r="C226" s="262">
        <v>1</v>
      </c>
      <c r="D226" s="262">
        <v>2805669</v>
      </c>
      <c r="E226" s="262">
        <v>30000</v>
      </c>
      <c r="F226" s="262"/>
      <c r="G226" s="262">
        <f t="shared" si="30"/>
        <v>2835669</v>
      </c>
      <c r="H226" s="262">
        <f t="shared" si="31"/>
        <v>2805669</v>
      </c>
      <c r="I226" s="262">
        <f t="shared" si="32"/>
        <v>30000</v>
      </c>
      <c r="J226" s="262">
        <f t="shared" si="33"/>
        <v>0</v>
      </c>
      <c r="K226" s="262">
        <f t="shared" si="34"/>
        <v>2835669</v>
      </c>
      <c r="L226" s="7"/>
    </row>
    <row r="227" spans="1:12" s="17" customFormat="1" x14ac:dyDescent="0.25">
      <c r="A227" s="261"/>
      <c r="B227" s="260" t="s">
        <v>584</v>
      </c>
      <c r="C227" s="262">
        <v>6</v>
      </c>
      <c r="D227" s="262">
        <v>4950070</v>
      </c>
      <c r="E227" s="262">
        <v>30000</v>
      </c>
      <c r="F227" s="262"/>
      <c r="G227" s="262">
        <f t="shared" si="30"/>
        <v>4980070</v>
      </c>
      <c r="H227" s="262">
        <f t="shared" si="31"/>
        <v>29700420</v>
      </c>
      <c r="I227" s="262">
        <f t="shared" si="32"/>
        <v>180000</v>
      </c>
      <c r="J227" s="262">
        <f t="shared" si="33"/>
        <v>0</v>
      </c>
      <c r="K227" s="262">
        <f t="shared" si="34"/>
        <v>29880420</v>
      </c>
      <c r="L227" s="7"/>
    </row>
    <row r="228" spans="1:12" s="17" customFormat="1" x14ac:dyDescent="0.25">
      <c r="A228" s="261"/>
      <c r="B228" s="260" t="s">
        <v>539</v>
      </c>
      <c r="C228" s="262">
        <v>7</v>
      </c>
      <c r="D228" s="262">
        <v>5130837</v>
      </c>
      <c r="E228" s="262">
        <v>30000</v>
      </c>
      <c r="F228" s="262"/>
      <c r="G228" s="262">
        <f t="shared" si="30"/>
        <v>5160837</v>
      </c>
      <c r="H228" s="262">
        <f t="shared" si="31"/>
        <v>35915859</v>
      </c>
      <c r="I228" s="262">
        <f t="shared" si="32"/>
        <v>210000</v>
      </c>
      <c r="J228" s="262">
        <f t="shared" si="33"/>
        <v>0</v>
      </c>
      <c r="K228" s="262">
        <f t="shared" si="34"/>
        <v>36125859</v>
      </c>
      <c r="L228" s="7"/>
    </row>
    <row r="229" spans="1:12" x14ac:dyDescent="0.25">
      <c r="A229" s="263" t="s">
        <v>1</v>
      </c>
      <c r="B229" s="271" t="s">
        <v>415</v>
      </c>
      <c r="C229" s="602">
        <f>SUM(C168:C228)</f>
        <v>446</v>
      </c>
      <c r="D229" s="602">
        <f>SUM(D168:D228)</f>
        <v>82799018</v>
      </c>
      <c r="E229" s="602">
        <f>SUM(E168:E228)</f>
        <v>1830000</v>
      </c>
      <c r="F229" s="602">
        <f>SUM(F168:F228)</f>
        <v>0</v>
      </c>
      <c r="G229" s="262">
        <f>SUM(D229:F229)</f>
        <v>84629018</v>
      </c>
      <c r="H229" s="602">
        <f>SUM(H168:H228)</f>
        <v>529049556</v>
      </c>
      <c r="I229" s="602">
        <f>SUM(I168:I228)</f>
        <v>13380000</v>
      </c>
      <c r="J229" s="602">
        <f>SUM(J168:J228)</f>
        <v>0</v>
      </c>
      <c r="K229" s="602">
        <f>SUM(K168:K228)</f>
        <v>542429556</v>
      </c>
      <c r="L229" s="7"/>
    </row>
    <row r="230" spans="1:12" x14ac:dyDescent="0.25">
      <c r="A230" s="261"/>
      <c r="B230" s="261"/>
      <c r="C230" s="262"/>
      <c r="D230" s="262"/>
      <c r="E230" s="262"/>
      <c r="F230" s="262"/>
      <c r="G230" s="262"/>
      <c r="H230" s="262"/>
      <c r="I230" s="262"/>
      <c r="J230" s="262"/>
      <c r="K230" s="262"/>
      <c r="L230" s="7"/>
    </row>
    <row r="231" spans="1:12" x14ac:dyDescent="0.25">
      <c r="A231" s="261"/>
      <c r="B231" s="272" t="s">
        <v>420</v>
      </c>
      <c r="C231" s="262">
        <v>1</v>
      </c>
      <c r="D231" s="267">
        <v>9273943</v>
      </c>
      <c r="E231" s="262">
        <v>374361</v>
      </c>
      <c r="F231" s="262">
        <v>7914876</v>
      </c>
      <c r="G231" s="262">
        <f>SUM(D231:F231)</f>
        <v>17563180</v>
      </c>
      <c r="H231" s="262">
        <f>C231*D231</f>
        <v>9273943</v>
      </c>
      <c r="I231" s="262">
        <f>C231*E231</f>
        <v>374361</v>
      </c>
      <c r="J231" s="262">
        <f>C231*F231</f>
        <v>7914876</v>
      </c>
      <c r="K231" s="262">
        <f>C231*G231</f>
        <v>17563180</v>
      </c>
      <c r="L231" s="7"/>
    </row>
    <row r="232" spans="1:12" x14ac:dyDescent="0.25">
      <c r="A232" s="261"/>
      <c r="B232" s="272"/>
      <c r="C232" s="262"/>
      <c r="D232" s="262"/>
      <c r="E232" s="262"/>
      <c r="F232" s="262"/>
      <c r="G232" s="262">
        <f>SUM(D232:F232)</f>
        <v>0</v>
      </c>
      <c r="H232" s="262">
        <f>C232*D232</f>
        <v>0</v>
      </c>
      <c r="I232" s="262">
        <f>C232*E232</f>
        <v>0</v>
      </c>
      <c r="J232" s="262">
        <f>C232*F232</f>
        <v>0</v>
      </c>
      <c r="K232" s="262">
        <f>C232*G232</f>
        <v>0</v>
      </c>
      <c r="L232" s="7"/>
    </row>
    <row r="233" spans="1:12" x14ac:dyDescent="0.25">
      <c r="A233" s="261"/>
      <c r="B233" s="272"/>
      <c r="C233" s="262">
        <f t="shared" ref="C233:K233" si="35">SUM(C231:C232)</f>
        <v>1</v>
      </c>
      <c r="D233" s="262">
        <f t="shared" si="35"/>
        <v>9273943</v>
      </c>
      <c r="E233" s="262">
        <f t="shared" si="35"/>
        <v>374361</v>
      </c>
      <c r="F233" s="262">
        <f t="shared" si="35"/>
        <v>7914876</v>
      </c>
      <c r="G233" s="262">
        <f t="shared" si="35"/>
        <v>17563180</v>
      </c>
      <c r="H233" s="262">
        <f t="shared" si="35"/>
        <v>9273943</v>
      </c>
      <c r="I233" s="262">
        <f t="shared" si="35"/>
        <v>374361</v>
      </c>
      <c r="J233" s="262">
        <f t="shared" si="35"/>
        <v>7914876</v>
      </c>
      <c r="K233" s="262">
        <f t="shared" si="35"/>
        <v>17563180</v>
      </c>
      <c r="L233" s="7"/>
    </row>
    <row r="234" spans="1:12" x14ac:dyDescent="0.25">
      <c r="A234" s="261"/>
      <c r="B234" s="272"/>
      <c r="C234" s="262"/>
      <c r="D234" s="262"/>
      <c r="E234" s="262"/>
      <c r="F234" s="262"/>
      <c r="G234" s="262"/>
      <c r="H234" s="262"/>
      <c r="I234" s="262"/>
      <c r="J234" s="262"/>
      <c r="K234" s="262"/>
      <c r="L234" s="7"/>
    </row>
    <row r="235" spans="1:12" x14ac:dyDescent="0.25">
      <c r="A235" s="259" t="s">
        <v>428</v>
      </c>
      <c r="B235" s="261"/>
      <c r="C235" s="264">
        <f t="shared" ref="C235:K235" si="36">C229+C233</f>
        <v>447</v>
      </c>
      <c r="D235" s="264">
        <f t="shared" si="36"/>
        <v>92072961</v>
      </c>
      <c r="E235" s="264">
        <f t="shared" si="36"/>
        <v>2204361</v>
      </c>
      <c r="F235" s="264">
        <f t="shared" si="36"/>
        <v>7914876</v>
      </c>
      <c r="G235" s="264">
        <f t="shared" si="36"/>
        <v>102192198</v>
      </c>
      <c r="H235" s="264">
        <f t="shared" si="36"/>
        <v>538323499</v>
      </c>
      <c r="I235" s="264">
        <f t="shared" si="36"/>
        <v>13754361</v>
      </c>
      <c r="J235" s="264">
        <f t="shared" si="36"/>
        <v>7914876</v>
      </c>
      <c r="K235" s="264">
        <f t="shared" si="36"/>
        <v>559992736</v>
      </c>
      <c r="L235" s="7"/>
    </row>
    <row r="236" spans="1:12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7"/>
    </row>
    <row r="237" spans="1:12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7"/>
    </row>
    <row r="238" spans="1:12" s="17" customForma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7"/>
    </row>
    <row r="239" spans="1:12" s="17" customForma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7"/>
    </row>
    <row r="240" spans="1:12" ht="20.25" x14ac:dyDescent="0.3">
      <c r="A240" s="961" t="s">
        <v>990</v>
      </c>
      <c r="B240" s="961"/>
      <c r="C240" s="961"/>
      <c r="D240" s="961"/>
      <c r="E240" s="961"/>
      <c r="F240" s="961"/>
      <c r="G240" s="961"/>
      <c r="H240" s="961"/>
      <c r="I240" s="961"/>
      <c r="J240" s="961"/>
      <c r="K240" s="961"/>
      <c r="L240" s="7"/>
    </row>
    <row r="241" spans="1:12" ht="18" x14ac:dyDescent="0.25">
      <c r="A241" s="949" t="s">
        <v>226</v>
      </c>
      <c r="B241" s="949"/>
      <c r="C241" s="949"/>
      <c r="D241" s="949"/>
      <c r="E241" s="949"/>
      <c r="F241" s="949"/>
      <c r="G241" s="949"/>
      <c r="H241" s="949"/>
      <c r="I241" s="949"/>
      <c r="J241" s="949"/>
      <c r="K241" s="949"/>
      <c r="L241" s="7"/>
    </row>
    <row r="242" spans="1:12" ht="18" x14ac:dyDescent="0.25">
      <c r="A242" s="949" t="s">
        <v>227</v>
      </c>
      <c r="B242" s="950"/>
      <c r="C242" s="950"/>
      <c r="D242" s="950"/>
      <c r="E242" s="950"/>
      <c r="F242" s="950"/>
      <c r="G242" s="950"/>
      <c r="H242" s="950"/>
      <c r="I242" s="950"/>
      <c r="J242" s="950"/>
      <c r="K242" s="950"/>
      <c r="L242" s="7"/>
    </row>
    <row r="243" spans="1:12" ht="18" x14ac:dyDescent="0.25">
      <c r="A243" s="950" t="s">
        <v>484</v>
      </c>
      <c r="B243" s="950"/>
      <c r="C243" s="950"/>
      <c r="D243" s="950"/>
      <c r="E243" s="950"/>
      <c r="F243" s="950"/>
      <c r="G243" s="950"/>
      <c r="H243" s="950"/>
      <c r="I243" s="950"/>
      <c r="J243" s="950"/>
      <c r="K243" s="950"/>
      <c r="L243" s="7"/>
    </row>
    <row r="244" spans="1:12" ht="48.75" x14ac:dyDescent="0.25">
      <c r="A244" s="10"/>
      <c r="B244" s="9" t="s">
        <v>228</v>
      </c>
      <c r="C244" s="9" t="s">
        <v>798</v>
      </c>
      <c r="D244" s="9" t="s">
        <v>229</v>
      </c>
      <c r="E244" s="9" t="s">
        <v>468</v>
      </c>
      <c r="F244" s="9" t="s">
        <v>231</v>
      </c>
      <c r="G244" s="9" t="s">
        <v>232</v>
      </c>
      <c r="H244" s="9" t="s">
        <v>233</v>
      </c>
      <c r="I244" s="9" t="s">
        <v>469</v>
      </c>
      <c r="J244" s="9" t="s">
        <v>234</v>
      </c>
      <c r="K244" s="609" t="s">
        <v>799</v>
      </c>
      <c r="L244" s="7"/>
    </row>
    <row r="245" spans="1:12" x14ac:dyDescent="0.25">
      <c r="A245" s="612"/>
      <c r="B245" s="706" t="s">
        <v>254</v>
      </c>
      <c r="C245" s="707">
        <v>1</v>
      </c>
      <c r="D245" s="707">
        <v>261699</v>
      </c>
      <c r="E245" s="2">
        <v>30000</v>
      </c>
      <c r="F245" s="2"/>
      <c r="G245" s="27">
        <f t="shared" ref="G245:G276" si="37">SUM(D245:F245)</f>
        <v>291699</v>
      </c>
      <c r="H245" s="27">
        <f t="shared" ref="H245:H276" si="38">C245*D245</f>
        <v>261699</v>
      </c>
      <c r="I245" s="27">
        <f t="shared" ref="I245:I276" si="39">C245*E245</f>
        <v>30000</v>
      </c>
      <c r="J245" s="27">
        <f t="shared" ref="J245:J276" si="40">C245*F245</f>
        <v>0</v>
      </c>
      <c r="K245" s="27">
        <f t="shared" ref="K245:K276" si="41">C245*G245</f>
        <v>291699</v>
      </c>
      <c r="L245" s="7"/>
    </row>
    <row r="246" spans="1:12" x14ac:dyDescent="0.25">
      <c r="A246" s="612"/>
      <c r="B246" s="706" t="s">
        <v>257</v>
      </c>
      <c r="C246" s="707">
        <v>2</v>
      </c>
      <c r="D246" s="707">
        <v>283246</v>
      </c>
      <c r="E246" s="2">
        <v>30000</v>
      </c>
      <c r="F246" s="2"/>
      <c r="G246" s="27">
        <f t="shared" si="37"/>
        <v>313246</v>
      </c>
      <c r="H246" s="27">
        <f t="shared" si="38"/>
        <v>566492</v>
      </c>
      <c r="I246" s="27">
        <f t="shared" si="39"/>
        <v>60000</v>
      </c>
      <c r="J246" s="27">
        <f t="shared" si="40"/>
        <v>0</v>
      </c>
      <c r="K246" s="27">
        <f t="shared" si="41"/>
        <v>626492</v>
      </c>
      <c r="L246" s="7"/>
    </row>
    <row r="247" spans="1:12" x14ac:dyDescent="0.25">
      <c r="A247" s="612"/>
      <c r="B247" s="706" t="s">
        <v>259</v>
      </c>
      <c r="C247" s="707">
        <v>1</v>
      </c>
      <c r="D247" s="707">
        <v>297611</v>
      </c>
      <c r="E247" s="2">
        <v>30000</v>
      </c>
      <c r="F247" s="2"/>
      <c r="G247" s="27">
        <f t="shared" si="37"/>
        <v>327611</v>
      </c>
      <c r="H247" s="27">
        <f t="shared" si="38"/>
        <v>297611</v>
      </c>
      <c r="I247" s="27">
        <f t="shared" si="39"/>
        <v>30000</v>
      </c>
      <c r="J247" s="27">
        <f t="shared" si="40"/>
        <v>0</v>
      </c>
      <c r="K247" s="27">
        <f t="shared" si="41"/>
        <v>327611</v>
      </c>
      <c r="L247" s="7"/>
    </row>
    <row r="248" spans="1:12" x14ac:dyDescent="0.25">
      <c r="A248" s="612"/>
      <c r="B248" s="706" t="s">
        <v>272</v>
      </c>
      <c r="C248" s="707">
        <v>2</v>
      </c>
      <c r="D248" s="707">
        <v>303394</v>
      </c>
      <c r="E248" s="2">
        <v>30000</v>
      </c>
      <c r="F248" s="2"/>
      <c r="G248" s="27">
        <f t="shared" si="37"/>
        <v>333394</v>
      </c>
      <c r="H248" s="27">
        <f t="shared" si="38"/>
        <v>606788</v>
      </c>
      <c r="I248" s="27">
        <f t="shared" si="39"/>
        <v>60000</v>
      </c>
      <c r="J248" s="27">
        <f t="shared" si="40"/>
        <v>0</v>
      </c>
      <c r="K248" s="27">
        <f t="shared" si="41"/>
        <v>666788</v>
      </c>
      <c r="L248" s="7"/>
    </row>
    <row r="249" spans="1:12" x14ac:dyDescent="0.25">
      <c r="A249" s="612"/>
      <c r="B249" s="706" t="s">
        <v>274</v>
      </c>
      <c r="C249" s="707">
        <v>1</v>
      </c>
      <c r="D249" s="707">
        <v>320651</v>
      </c>
      <c r="E249" s="2">
        <v>30000</v>
      </c>
      <c r="F249" s="2"/>
      <c r="G249" s="27">
        <f t="shared" si="37"/>
        <v>350651</v>
      </c>
      <c r="H249" s="27">
        <f t="shared" si="38"/>
        <v>320651</v>
      </c>
      <c r="I249" s="27">
        <f t="shared" si="39"/>
        <v>30000</v>
      </c>
      <c r="J249" s="27">
        <f t="shared" si="40"/>
        <v>0</v>
      </c>
      <c r="K249" s="27">
        <f t="shared" si="41"/>
        <v>350651</v>
      </c>
      <c r="L249" s="7"/>
    </row>
    <row r="250" spans="1:12" x14ac:dyDescent="0.25">
      <c r="A250" s="612"/>
      <c r="B250" s="706" t="s">
        <v>275</v>
      </c>
      <c r="C250" s="707">
        <v>1</v>
      </c>
      <c r="D250" s="707">
        <v>329280</v>
      </c>
      <c r="E250" s="2">
        <v>30000</v>
      </c>
      <c r="F250" s="2"/>
      <c r="G250" s="27">
        <f t="shared" si="37"/>
        <v>359280</v>
      </c>
      <c r="H250" s="27">
        <f t="shared" si="38"/>
        <v>329280</v>
      </c>
      <c r="I250" s="27">
        <f t="shared" si="39"/>
        <v>30000</v>
      </c>
      <c r="J250" s="27">
        <f t="shared" si="40"/>
        <v>0</v>
      </c>
      <c r="K250" s="27">
        <f t="shared" si="41"/>
        <v>359280</v>
      </c>
      <c r="L250" s="7"/>
    </row>
    <row r="251" spans="1:12" x14ac:dyDescent="0.25">
      <c r="A251" s="612"/>
      <c r="B251" s="706" t="s">
        <v>279</v>
      </c>
      <c r="C251" s="707">
        <v>6</v>
      </c>
      <c r="D251" s="707">
        <v>363794</v>
      </c>
      <c r="E251" s="2">
        <v>30000</v>
      </c>
      <c r="F251" s="2"/>
      <c r="G251" s="27">
        <f t="shared" si="37"/>
        <v>393794</v>
      </c>
      <c r="H251" s="27">
        <f t="shared" si="38"/>
        <v>2182764</v>
      </c>
      <c r="I251" s="27">
        <f t="shared" si="39"/>
        <v>180000</v>
      </c>
      <c r="J251" s="27">
        <f t="shared" si="40"/>
        <v>0</v>
      </c>
      <c r="K251" s="27">
        <f t="shared" si="41"/>
        <v>2362764</v>
      </c>
      <c r="L251" s="7"/>
    </row>
    <row r="252" spans="1:12" x14ac:dyDescent="0.25">
      <c r="A252" s="612"/>
      <c r="B252" s="706" t="s">
        <v>281</v>
      </c>
      <c r="C252" s="707">
        <v>1</v>
      </c>
      <c r="D252" s="707">
        <v>271322</v>
      </c>
      <c r="E252" s="2">
        <v>30000</v>
      </c>
      <c r="F252" s="2"/>
      <c r="G252" s="27">
        <f t="shared" si="37"/>
        <v>301322</v>
      </c>
      <c r="H252" s="27">
        <f t="shared" si="38"/>
        <v>271322</v>
      </c>
      <c r="I252" s="27">
        <f t="shared" si="39"/>
        <v>30000</v>
      </c>
      <c r="J252" s="27">
        <f t="shared" si="40"/>
        <v>0</v>
      </c>
      <c r="K252" s="27">
        <f t="shared" si="41"/>
        <v>301322</v>
      </c>
      <c r="L252" s="7"/>
    </row>
    <row r="253" spans="1:12" x14ac:dyDescent="0.25">
      <c r="A253" s="612"/>
      <c r="B253" s="706" t="s">
        <v>282</v>
      </c>
      <c r="C253" s="707">
        <v>1</v>
      </c>
      <c r="D253" s="707">
        <v>281346</v>
      </c>
      <c r="E253" s="2">
        <v>30000</v>
      </c>
      <c r="F253" s="2"/>
      <c r="G253" s="27">
        <f t="shared" si="37"/>
        <v>311346</v>
      </c>
      <c r="H253" s="27">
        <f t="shared" si="38"/>
        <v>281346</v>
      </c>
      <c r="I253" s="27">
        <f t="shared" si="39"/>
        <v>30000</v>
      </c>
      <c r="J253" s="27">
        <f t="shared" si="40"/>
        <v>0</v>
      </c>
      <c r="K253" s="27">
        <f t="shared" si="41"/>
        <v>311346</v>
      </c>
      <c r="L253" s="7"/>
    </row>
    <row r="254" spans="1:12" x14ac:dyDescent="0.25">
      <c r="A254" s="612"/>
      <c r="B254" s="706" t="s">
        <v>300</v>
      </c>
      <c r="C254" s="707">
        <v>1</v>
      </c>
      <c r="D254" s="707">
        <v>369543</v>
      </c>
      <c r="E254" s="2">
        <v>30000</v>
      </c>
      <c r="F254" s="2"/>
      <c r="G254" s="27">
        <f t="shared" si="37"/>
        <v>399543</v>
      </c>
      <c r="H254" s="27">
        <f t="shared" si="38"/>
        <v>369543</v>
      </c>
      <c r="I254" s="27">
        <f t="shared" si="39"/>
        <v>30000</v>
      </c>
      <c r="J254" s="27">
        <f t="shared" si="40"/>
        <v>0</v>
      </c>
      <c r="K254" s="27">
        <f t="shared" si="41"/>
        <v>399543</v>
      </c>
      <c r="L254" s="7"/>
    </row>
    <row r="255" spans="1:12" x14ac:dyDescent="0.25">
      <c r="A255" s="612"/>
      <c r="B255" s="706" t="s">
        <v>301</v>
      </c>
      <c r="C255" s="707">
        <v>1</v>
      </c>
      <c r="D255" s="707">
        <v>377324</v>
      </c>
      <c r="E255" s="2">
        <v>30000</v>
      </c>
      <c r="F255" s="2"/>
      <c r="G255" s="27">
        <f t="shared" si="37"/>
        <v>407324</v>
      </c>
      <c r="H255" s="27">
        <f t="shared" si="38"/>
        <v>377324</v>
      </c>
      <c r="I255" s="27">
        <f t="shared" si="39"/>
        <v>30000</v>
      </c>
      <c r="J255" s="27">
        <f t="shared" si="40"/>
        <v>0</v>
      </c>
      <c r="K255" s="27">
        <f t="shared" si="41"/>
        <v>407324</v>
      </c>
      <c r="L255" s="7"/>
    </row>
    <row r="256" spans="1:12" x14ac:dyDescent="0.25">
      <c r="A256" s="612"/>
      <c r="B256" s="706" t="s">
        <v>302</v>
      </c>
      <c r="C256" s="707">
        <v>1</v>
      </c>
      <c r="D256" s="707">
        <v>401762</v>
      </c>
      <c r="E256" s="2">
        <v>30000</v>
      </c>
      <c r="F256" s="2"/>
      <c r="G256" s="27">
        <f t="shared" si="37"/>
        <v>431762</v>
      </c>
      <c r="H256" s="27">
        <f t="shared" si="38"/>
        <v>401762</v>
      </c>
      <c r="I256" s="27">
        <f t="shared" si="39"/>
        <v>30000</v>
      </c>
      <c r="J256" s="27">
        <f t="shared" si="40"/>
        <v>0</v>
      </c>
      <c r="K256" s="27">
        <f t="shared" si="41"/>
        <v>431762</v>
      </c>
      <c r="L256" s="7"/>
    </row>
    <row r="257" spans="1:12" x14ac:dyDescent="0.25">
      <c r="A257" s="612"/>
      <c r="B257" s="706" t="s">
        <v>304</v>
      </c>
      <c r="C257" s="707">
        <v>2</v>
      </c>
      <c r="D257" s="707">
        <v>426200</v>
      </c>
      <c r="E257" s="2">
        <v>30000</v>
      </c>
      <c r="F257" s="2"/>
      <c r="G257" s="27">
        <f t="shared" si="37"/>
        <v>456200</v>
      </c>
      <c r="H257" s="27">
        <f t="shared" si="38"/>
        <v>852400</v>
      </c>
      <c r="I257" s="27">
        <f t="shared" si="39"/>
        <v>60000</v>
      </c>
      <c r="J257" s="27">
        <f t="shared" si="40"/>
        <v>0</v>
      </c>
      <c r="K257" s="27">
        <f t="shared" si="41"/>
        <v>912400</v>
      </c>
      <c r="L257" s="7"/>
    </row>
    <row r="258" spans="1:12" x14ac:dyDescent="0.25">
      <c r="A258" s="612"/>
      <c r="B258" s="706" t="s">
        <v>311</v>
      </c>
      <c r="C258" s="707">
        <v>1</v>
      </c>
      <c r="D258" s="707">
        <v>536718</v>
      </c>
      <c r="E258" s="2">
        <v>30000</v>
      </c>
      <c r="F258" s="2"/>
      <c r="G258" s="27">
        <f t="shared" si="37"/>
        <v>566718</v>
      </c>
      <c r="H258" s="27">
        <f t="shared" si="38"/>
        <v>536718</v>
      </c>
      <c r="I258" s="27">
        <f t="shared" si="39"/>
        <v>30000</v>
      </c>
      <c r="J258" s="27">
        <f t="shared" si="40"/>
        <v>0</v>
      </c>
      <c r="K258" s="27">
        <f t="shared" si="41"/>
        <v>566718</v>
      </c>
      <c r="L258" s="7"/>
    </row>
    <row r="259" spans="1:12" x14ac:dyDescent="0.25">
      <c r="A259" s="612"/>
      <c r="B259" s="706" t="s">
        <v>314</v>
      </c>
      <c r="C259" s="707">
        <v>2</v>
      </c>
      <c r="D259" s="707">
        <v>592976</v>
      </c>
      <c r="E259" s="2">
        <v>30000</v>
      </c>
      <c r="F259" s="2"/>
      <c r="G259" s="27">
        <f t="shared" si="37"/>
        <v>622976</v>
      </c>
      <c r="H259" s="27">
        <f t="shared" si="38"/>
        <v>1185952</v>
      </c>
      <c r="I259" s="27">
        <f t="shared" si="39"/>
        <v>60000</v>
      </c>
      <c r="J259" s="27">
        <f t="shared" si="40"/>
        <v>0</v>
      </c>
      <c r="K259" s="27">
        <f t="shared" si="41"/>
        <v>1245952</v>
      </c>
      <c r="L259" s="7"/>
    </row>
    <row r="260" spans="1:12" x14ac:dyDescent="0.25">
      <c r="A260" s="612"/>
      <c r="B260" s="706" t="s">
        <v>315</v>
      </c>
      <c r="C260" s="707">
        <v>1</v>
      </c>
      <c r="D260" s="707">
        <v>611728</v>
      </c>
      <c r="E260" s="2">
        <v>30000</v>
      </c>
      <c r="F260" s="2"/>
      <c r="G260" s="27">
        <f t="shared" si="37"/>
        <v>641728</v>
      </c>
      <c r="H260" s="27">
        <f t="shared" si="38"/>
        <v>611728</v>
      </c>
      <c r="I260" s="27">
        <f t="shared" si="39"/>
        <v>30000</v>
      </c>
      <c r="J260" s="27">
        <f t="shared" si="40"/>
        <v>0</v>
      </c>
      <c r="K260" s="27">
        <f t="shared" si="41"/>
        <v>641728</v>
      </c>
      <c r="L260" s="7"/>
    </row>
    <row r="261" spans="1:12" x14ac:dyDescent="0.25">
      <c r="A261" s="612"/>
      <c r="B261" s="706" t="s">
        <v>316</v>
      </c>
      <c r="C261" s="707">
        <v>2</v>
      </c>
      <c r="D261" s="707">
        <v>630481</v>
      </c>
      <c r="E261" s="2">
        <v>30000</v>
      </c>
      <c r="F261" s="2"/>
      <c r="G261" s="27">
        <f t="shared" si="37"/>
        <v>660481</v>
      </c>
      <c r="H261" s="27">
        <f t="shared" si="38"/>
        <v>1260962</v>
      </c>
      <c r="I261" s="27">
        <f t="shared" si="39"/>
        <v>60000</v>
      </c>
      <c r="J261" s="27">
        <f t="shared" si="40"/>
        <v>0</v>
      </c>
      <c r="K261" s="27">
        <f t="shared" si="41"/>
        <v>1320962</v>
      </c>
      <c r="L261" s="7"/>
    </row>
    <row r="262" spans="1:12" x14ac:dyDescent="0.25">
      <c r="A262" s="612"/>
      <c r="B262" s="706" t="s">
        <v>318</v>
      </c>
      <c r="C262" s="707">
        <v>3</v>
      </c>
      <c r="D262" s="707">
        <v>657986</v>
      </c>
      <c r="E262" s="2">
        <v>30000</v>
      </c>
      <c r="F262" s="2"/>
      <c r="G262" s="27">
        <f t="shared" si="37"/>
        <v>687986</v>
      </c>
      <c r="H262" s="27">
        <f t="shared" si="38"/>
        <v>1973958</v>
      </c>
      <c r="I262" s="27">
        <f t="shared" si="39"/>
        <v>90000</v>
      </c>
      <c r="J262" s="27">
        <f t="shared" si="40"/>
        <v>0</v>
      </c>
      <c r="K262" s="27">
        <f t="shared" si="41"/>
        <v>2063958</v>
      </c>
      <c r="L262" s="7"/>
    </row>
    <row r="263" spans="1:12" x14ac:dyDescent="0.25">
      <c r="A263" s="612"/>
      <c r="B263" s="706" t="s">
        <v>319</v>
      </c>
      <c r="C263" s="707">
        <v>1</v>
      </c>
      <c r="D263" s="707">
        <v>686738</v>
      </c>
      <c r="E263" s="2">
        <v>30000</v>
      </c>
      <c r="F263" s="2"/>
      <c r="G263" s="27">
        <f t="shared" si="37"/>
        <v>716738</v>
      </c>
      <c r="H263" s="27">
        <f t="shared" si="38"/>
        <v>686738</v>
      </c>
      <c r="I263" s="27">
        <f t="shared" si="39"/>
        <v>30000</v>
      </c>
      <c r="J263" s="27">
        <f t="shared" si="40"/>
        <v>0</v>
      </c>
      <c r="K263" s="27">
        <f t="shared" si="41"/>
        <v>716738</v>
      </c>
      <c r="L263" s="7"/>
    </row>
    <row r="264" spans="1:12" x14ac:dyDescent="0.25">
      <c r="A264" s="612"/>
      <c r="B264" s="706" t="s">
        <v>324</v>
      </c>
      <c r="C264" s="707">
        <v>4</v>
      </c>
      <c r="D264" s="707">
        <v>780501</v>
      </c>
      <c r="E264" s="2">
        <v>30000</v>
      </c>
      <c r="F264" s="2"/>
      <c r="G264" s="27">
        <f t="shared" si="37"/>
        <v>810501</v>
      </c>
      <c r="H264" s="27">
        <f t="shared" si="38"/>
        <v>3122004</v>
      </c>
      <c r="I264" s="27">
        <f t="shared" si="39"/>
        <v>120000</v>
      </c>
      <c r="J264" s="27">
        <f t="shared" si="40"/>
        <v>0</v>
      </c>
      <c r="K264" s="27">
        <f t="shared" si="41"/>
        <v>3242004</v>
      </c>
      <c r="L264" s="7"/>
    </row>
    <row r="265" spans="1:12" x14ac:dyDescent="0.25">
      <c r="A265" s="612"/>
      <c r="B265" s="706" t="s">
        <v>328</v>
      </c>
      <c r="C265" s="707">
        <v>4</v>
      </c>
      <c r="D265" s="707">
        <v>733144</v>
      </c>
      <c r="E265" s="2">
        <v>30000</v>
      </c>
      <c r="F265" s="2"/>
      <c r="G265" s="27">
        <f t="shared" si="37"/>
        <v>763144</v>
      </c>
      <c r="H265" s="27">
        <f t="shared" si="38"/>
        <v>2932576</v>
      </c>
      <c r="I265" s="27">
        <f t="shared" si="39"/>
        <v>120000</v>
      </c>
      <c r="J265" s="27">
        <f t="shared" si="40"/>
        <v>0</v>
      </c>
      <c r="K265" s="27">
        <f t="shared" si="41"/>
        <v>3052576</v>
      </c>
      <c r="L265" s="7"/>
    </row>
    <row r="266" spans="1:12" x14ac:dyDescent="0.25">
      <c r="A266" s="612"/>
      <c r="B266" s="706" t="s">
        <v>329</v>
      </c>
      <c r="C266" s="707">
        <v>4</v>
      </c>
      <c r="D266" s="707">
        <v>755463</v>
      </c>
      <c r="E266" s="2">
        <v>30000</v>
      </c>
      <c r="F266" s="2"/>
      <c r="G266" s="27">
        <f t="shared" si="37"/>
        <v>785463</v>
      </c>
      <c r="H266" s="27">
        <f t="shared" si="38"/>
        <v>3021852</v>
      </c>
      <c r="I266" s="27">
        <f t="shared" si="39"/>
        <v>120000</v>
      </c>
      <c r="J266" s="27">
        <f t="shared" si="40"/>
        <v>0</v>
      </c>
      <c r="K266" s="27">
        <f t="shared" si="41"/>
        <v>3141852</v>
      </c>
      <c r="L266" s="7"/>
    </row>
    <row r="267" spans="1:12" x14ac:dyDescent="0.25">
      <c r="A267" s="612"/>
      <c r="B267" s="706" t="s">
        <v>330</v>
      </c>
      <c r="C267" s="707">
        <v>5</v>
      </c>
      <c r="D267" s="707">
        <v>777783</v>
      </c>
      <c r="E267" s="2">
        <v>30000</v>
      </c>
      <c r="F267" s="2"/>
      <c r="G267" s="27">
        <f t="shared" si="37"/>
        <v>807783</v>
      </c>
      <c r="H267" s="27">
        <f t="shared" si="38"/>
        <v>3888915</v>
      </c>
      <c r="I267" s="27">
        <f t="shared" si="39"/>
        <v>150000</v>
      </c>
      <c r="J267" s="27">
        <f t="shared" si="40"/>
        <v>0</v>
      </c>
      <c r="K267" s="27">
        <f t="shared" si="41"/>
        <v>4038915</v>
      </c>
      <c r="L267" s="7"/>
    </row>
    <row r="268" spans="1:12" x14ac:dyDescent="0.25">
      <c r="A268" s="612"/>
      <c r="B268" s="706" t="s">
        <v>331</v>
      </c>
      <c r="C268" s="707">
        <v>4</v>
      </c>
      <c r="D268" s="707">
        <v>800103</v>
      </c>
      <c r="E268" s="2">
        <v>30000</v>
      </c>
      <c r="F268" s="2"/>
      <c r="G268" s="27">
        <f t="shared" si="37"/>
        <v>830103</v>
      </c>
      <c r="H268" s="27">
        <f t="shared" si="38"/>
        <v>3200412</v>
      </c>
      <c r="I268" s="27">
        <f t="shared" si="39"/>
        <v>120000</v>
      </c>
      <c r="J268" s="27">
        <f t="shared" si="40"/>
        <v>0</v>
      </c>
      <c r="K268" s="27">
        <f t="shared" si="41"/>
        <v>3320412</v>
      </c>
      <c r="L268" s="7"/>
    </row>
    <row r="269" spans="1:12" x14ac:dyDescent="0.25">
      <c r="A269" s="612"/>
      <c r="B269" s="706" t="s">
        <v>332</v>
      </c>
      <c r="C269" s="707">
        <v>1</v>
      </c>
      <c r="D269" s="707">
        <v>822423</v>
      </c>
      <c r="E269" s="2">
        <v>30000</v>
      </c>
      <c r="F269" s="2"/>
      <c r="G269" s="27">
        <f t="shared" si="37"/>
        <v>852423</v>
      </c>
      <c r="H269" s="27">
        <f t="shared" si="38"/>
        <v>822423</v>
      </c>
      <c r="I269" s="27">
        <f t="shared" si="39"/>
        <v>30000</v>
      </c>
      <c r="J269" s="27">
        <f t="shared" si="40"/>
        <v>0</v>
      </c>
      <c r="K269" s="27">
        <f t="shared" si="41"/>
        <v>852423</v>
      </c>
      <c r="L269" s="7"/>
    </row>
    <row r="270" spans="1:12" x14ac:dyDescent="0.25">
      <c r="A270" s="612"/>
      <c r="B270" s="706" t="s">
        <v>333</v>
      </c>
      <c r="C270" s="707">
        <v>4</v>
      </c>
      <c r="D270" s="707">
        <v>844743</v>
      </c>
      <c r="E270" s="2">
        <v>30000</v>
      </c>
      <c r="F270" s="2"/>
      <c r="G270" s="27">
        <f t="shared" si="37"/>
        <v>874743</v>
      </c>
      <c r="H270" s="27">
        <f t="shared" si="38"/>
        <v>3378972</v>
      </c>
      <c r="I270" s="27">
        <f t="shared" si="39"/>
        <v>120000</v>
      </c>
      <c r="J270" s="27">
        <f t="shared" si="40"/>
        <v>0</v>
      </c>
      <c r="K270" s="27">
        <f t="shared" si="41"/>
        <v>3498972</v>
      </c>
      <c r="L270" s="7"/>
    </row>
    <row r="271" spans="1:12" x14ac:dyDescent="0.25">
      <c r="A271" s="612"/>
      <c r="B271" s="706" t="s">
        <v>336</v>
      </c>
      <c r="C271" s="707">
        <v>3</v>
      </c>
      <c r="D271" s="707">
        <v>911703</v>
      </c>
      <c r="E271" s="2">
        <v>30000</v>
      </c>
      <c r="F271" s="2"/>
      <c r="G271" s="27">
        <f t="shared" si="37"/>
        <v>941703</v>
      </c>
      <c r="H271" s="27">
        <f t="shared" si="38"/>
        <v>2735109</v>
      </c>
      <c r="I271" s="27">
        <f t="shared" si="39"/>
        <v>90000</v>
      </c>
      <c r="J271" s="27">
        <f t="shared" si="40"/>
        <v>0</v>
      </c>
      <c r="K271" s="27">
        <f t="shared" si="41"/>
        <v>2825109</v>
      </c>
      <c r="L271" s="7"/>
    </row>
    <row r="272" spans="1:12" x14ac:dyDescent="0.25">
      <c r="A272" s="612"/>
      <c r="B272" s="706" t="s">
        <v>342</v>
      </c>
      <c r="C272" s="707">
        <v>3</v>
      </c>
      <c r="D272" s="707">
        <v>833805</v>
      </c>
      <c r="E272" s="2">
        <v>30000</v>
      </c>
      <c r="F272" s="2"/>
      <c r="G272" s="27">
        <f t="shared" si="37"/>
        <v>863805</v>
      </c>
      <c r="H272" s="27">
        <f t="shared" si="38"/>
        <v>2501415</v>
      </c>
      <c r="I272" s="27">
        <f t="shared" si="39"/>
        <v>90000</v>
      </c>
      <c r="J272" s="27">
        <f t="shared" si="40"/>
        <v>0</v>
      </c>
      <c r="K272" s="27">
        <f t="shared" si="41"/>
        <v>2591415</v>
      </c>
      <c r="L272" s="7"/>
    </row>
    <row r="273" spans="1:12" x14ac:dyDescent="0.25">
      <c r="A273" s="612"/>
      <c r="B273" s="706" t="s">
        <v>343</v>
      </c>
      <c r="C273" s="707">
        <v>2</v>
      </c>
      <c r="D273" s="707">
        <v>860379</v>
      </c>
      <c r="E273" s="2">
        <v>30000</v>
      </c>
      <c r="F273" s="2"/>
      <c r="G273" s="27">
        <f t="shared" si="37"/>
        <v>890379</v>
      </c>
      <c r="H273" s="27">
        <f t="shared" si="38"/>
        <v>1720758</v>
      </c>
      <c r="I273" s="27">
        <f t="shared" si="39"/>
        <v>60000</v>
      </c>
      <c r="J273" s="27">
        <f t="shared" si="40"/>
        <v>0</v>
      </c>
      <c r="K273" s="27">
        <f t="shared" si="41"/>
        <v>1780758</v>
      </c>
      <c r="L273" s="7"/>
    </row>
    <row r="274" spans="1:12" x14ac:dyDescent="0.25">
      <c r="A274" s="612"/>
      <c r="B274" s="706" t="s">
        <v>344</v>
      </c>
      <c r="C274" s="707">
        <v>5</v>
      </c>
      <c r="D274" s="707">
        <v>886954</v>
      </c>
      <c r="E274" s="2">
        <v>30000</v>
      </c>
      <c r="F274" s="2"/>
      <c r="G274" s="27">
        <f t="shared" si="37"/>
        <v>916954</v>
      </c>
      <c r="H274" s="27">
        <f t="shared" si="38"/>
        <v>4434770</v>
      </c>
      <c r="I274" s="27">
        <f t="shared" si="39"/>
        <v>150000</v>
      </c>
      <c r="J274" s="27">
        <f t="shared" si="40"/>
        <v>0</v>
      </c>
      <c r="K274" s="27">
        <f t="shared" si="41"/>
        <v>4584770</v>
      </c>
      <c r="L274" s="7"/>
    </row>
    <row r="275" spans="1:12" x14ac:dyDescent="0.25">
      <c r="A275" s="612"/>
      <c r="B275" s="706" t="s">
        <v>345</v>
      </c>
      <c r="C275" s="707">
        <v>3</v>
      </c>
      <c r="D275" s="707">
        <v>913528</v>
      </c>
      <c r="E275" s="2">
        <v>30000</v>
      </c>
      <c r="F275" s="2"/>
      <c r="G275" s="27">
        <f t="shared" si="37"/>
        <v>943528</v>
      </c>
      <c r="H275" s="27">
        <f t="shared" si="38"/>
        <v>2740584</v>
      </c>
      <c r="I275" s="27">
        <f t="shared" si="39"/>
        <v>90000</v>
      </c>
      <c r="J275" s="27">
        <f t="shared" si="40"/>
        <v>0</v>
      </c>
      <c r="K275" s="27">
        <f t="shared" si="41"/>
        <v>2830584</v>
      </c>
      <c r="L275" s="7"/>
    </row>
    <row r="276" spans="1:12" x14ac:dyDescent="0.25">
      <c r="A276" s="612"/>
      <c r="B276" s="706" t="s">
        <v>346</v>
      </c>
      <c r="C276" s="707">
        <v>6</v>
      </c>
      <c r="D276" s="707">
        <v>940103</v>
      </c>
      <c r="E276" s="2">
        <v>30000</v>
      </c>
      <c r="F276" s="2"/>
      <c r="G276" s="27">
        <f t="shared" si="37"/>
        <v>970103</v>
      </c>
      <c r="H276" s="27">
        <f t="shared" si="38"/>
        <v>5640618</v>
      </c>
      <c r="I276" s="27">
        <f t="shared" si="39"/>
        <v>180000</v>
      </c>
      <c r="J276" s="27">
        <f t="shared" si="40"/>
        <v>0</v>
      </c>
      <c r="K276" s="27">
        <f t="shared" si="41"/>
        <v>5820618</v>
      </c>
      <c r="L276" s="7"/>
    </row>
    <row r="277" spans="1:12" x14ac:dyDescent="0.25">
      <c r="A277" s="612"/>
      <c r="B277" s="706" t="s">
        <v>347</v>
      </c>
      <c r="C277" s="707">
        <v>1</v>
      </c>
      <c r="D277" s="707">
        <v>956677</v>
      </c>
      <c r="E277" s="2">
        <v>30000</v>
      </c>
      <c r="F277" s="2"/>
      <c r="G277" s="27">
        <f t="shared" ref="G277:G308" si="42">SUM(D277:F277)</f>
        <v>986677</v>
      </c>
      <c r="H277" s="27">
        <f t="shared" ref="H277:H308" si="43">C277*D277</f>
        <v>956677</v>
      </c>
      <c r="I277" s="27">
        <f t="shared" ref="I277:I308" si="44">C277*E277</f>
        <v>30000</v>
      </c>
      <c r="J277" s="27">
        <f t="shared" ref="J277:J308" si="45">C277*F277</f>
        <v>0</v>
      </c>
      <c r="K277" s="27">
        <f t="shared" ref="K277:K308" si="46">C277*G277</f>
        <v>986677</v>
      </c>
      <c r="L277" s="7"/>
    </row>
    <row r="278" spans="1:12" x14ac:dyDescent="0.25">
      <c r="A278" s="612"/>
      <c r="B278" s="706" t="s">
        <v>349</v>
      </c>
      <c r="C278" s="707">
        <v>2</v>
      </c>
      <c r="D278" s="707">
        <v>1019026</v>
      </c>
      <c r="E278" s="2">
        <v>30000</v>
      </c>
      <c r="F278" s="2"/>
      <c r="G278" s="27">
        <f t="shared" si="42"/>
        <v>1049026</v>
      </c>
      <c r="H278" s="27">
        <f t="shared" si="43"/>
        <v>2038052</v>
      </c>
      <c r="I278" s="27">
        <f t="shared" si="44"/>
        <v>60000</v>
      </c>
      <c r="J278" s="27">
        <f t="shared" si="45"/>
        <v>0</v>
      </c>
      <c r="K278" s="27">
        <f t="shared" si="46"/>
        <v>2098052</v>
      </c>
      <c r="L278" s="7"/>
    </row>
    <row r="279" spans="1:12" x14ac:dyDescent="0.25">
      <c r="A279" s="612"/>
      <c r="B279" s="706" t="s">
        <v>350</v>
      </c>
      <c r="C279" s="707">
        <v>1</v>
      </c>
      <c r="D279" s="707">
        <v>1046400</v>
      </c>
      <c r="E279" s="2">
        <v>30000</v>
      </c>
      <c r="F279" s="2"/>
      <c r="G279" s="27">
        <f t="shared" si="42"/>
        <v>1076400</v>
      </c>
      <c r="H279" s="27">
        <f t="shared" si="43"/>
        <v>1046400</v>
      </c>
      <c r="I279" s="27">
        <f t="shared" si="44"/>
        <v>30000</v>
      </c>
      <c r="J279" s="27">
        <f t="shared" si="45"/>
        <v>0</v>
      </c>
      <c r="K279" s="27">
        <f t="shared" si="46"/>
        <v>1076400</v>
      </c>
      <c r="L279" s="7"/>
    </row>
    <row r="280" spans="1:12" x14ac:dyDescent="0.25">
      <c r="A280" s="612"/>
      <c r="B280" s="706" t="s">
        <v>352</v>
      </c>
      <c r="C280" s="707">
        <v>1</v>
      </c>
      <c r="D280" s="707">
        <v>1099549</v>
      </c>
      <c r="E280" s="2">
        <v>30000</v>
      </c>
      <c r="F280" s="2"/>
      <c r="G280" s="27">
        <f t="shared" si="42"/>
        <v>1129549</v>
      </c>
      <c r="H280" s="27">
        <f t="shared" si="43"/>
        <v>1099549</v>
      </c>
      <c r="I280" s="27">
        <f t="shared" si="44"/>
        <v>30000</v>
      </c>
      <c r="J280" s="27">
        <f t="shared" si="45"/>
        <v>0</v>
      </c>
      <c r="K280" s="27">
        <f t="shared" si="46"/>
        <v>1129549</v>
      </c>
      <c r="L280" s="7"/>
    </row>
    <row r="281" spans="1:12" x14ac:dyDescent="0.25">
      <c r="A281" s="612"/>
      <c r="B281" s="706" t="s">
        <v>354</v>
      </c>
      <c r="C281" s="707">
        <v>1</v>
      </c>
      <c r="D281" s="707">
        <v>1152698</v>
      </c>
      <c r="E281" s="2">
        <v>30000</v>
      </c>
      <c r="F281" s="2"/>
      <c r="G281" s="27">
        <f t="shared" si="42"/>
        <v>1182698</v>
      </c>
      <c r="H281" s="27">
        <f t="shared" si="43"/>
        <v>1152698</v>
      </c>
      <c r="I281" s="27">
        <f t="shared" si="44"/>
        <v>30000</v>
      </c>
      <c r="J281" s="27">
        <f t="shared" si="45"/>
        <v>0</v>
      </c>
      <c r="K281" s="27">
        <f t="shared" si="46"/>
        <v>1182698</v>
      </c>
      <c r="L281" s="7"/>
    </row>
    <row r="282" spans="1:12" x14ac:dyDescent="0.25">
      <c r="A282" s="612"/>
      <c r="B282" s="706" t="s">
        <v>357</v>
      </c>
      <c r="C282" s="707">
        <v>3</v>
      </c>
      <c r="D282" s="707">
        <v>972957</v>
      </c>
      <c r="E282" s="2">
        <v>30000</v>
      </c>
      <c r="F282" s="2"/>
      <c r="G282" s="27">
        <f t="shared" si="42"/>
        <v>1002957</v>
      </c>
      <c r="H282" s="27">
        <f t="shared" si="43"/>
        <v>2918871</v>
      </c>
      <c r="I282" s="27">
        <f t="shared" si="44"/>
        <v>90000</v>
      </c>
      <c r="J282" s="27">
        <f t="shared" si="45"/>
        <v>0</v>
      </c>
      <c r="K282" s="27">
        <f t="shared" si="46"/>
        <v>3008871</v>
      </c>
      <c r="L282" s="7"/>
    </row>
    <row r="283" spans="1:12" x14ac:dyDescent="0.25">
      <c r="A283" s="612"/>
      <c r="B283" s="706" t="s">
        <v>358</v>
      </c>
      <c r="C283" s="707">
        <v>4</v>
      </c>
      <c r="D283" s="707">
        <v>1002181</v>
      </c>
      <c r="E283" s="2">
        <v>30000</v>
      </c>
      <c r="F283" s="2"/>
      <c r="G283" s="27">
        <f t="shared" si="42"/>
        <v>1032181</v>
      </c>
      <c r="H283" s="27">
        <f t="shared" si="43"/>
        <v>4008724</v>
      </c>
      <c r="I283" s="27">
        <f t="shared" si="44"/>
        <v>120000</v>
      </c>
      <c r="J283" s="27">
        <f t="shared" si="45"/>
        <v>0</v>
      </c>
      <c r="K283" s="27">
        <f t="shared" si="46"/>
        <v>4128724</v>
      </c>
      <c r="L283" s="7"/>
    </row>
    <row r="284" spans="1:12" x14ac:dyDescent="0.25">
      <c r="A284" s="612"/>
      <c r="B284" s="706" t="s">
        <v>359</v>
      </c>
      <c r="C284" s="707">
        <v>2</v>
      </c>
      <c r="D284" s="707">
        <v>1031404</v>
      </c>
      <c r="E284" s="2">
        <v>30000</v>
      </c>
      <c r="F284" s="2"/>
      <c r="G284" s="27">
        <f t="shared" si="42"/>
        <v>1061404</v>
      </c>
      <c r="H284" s="27">
        <f t="shared" si="43"/>
        <v>2062808</v>
      </c>
      <c r="I284" s="27">
        <f t="shared" si="44"/>
        <v>60000</v>
      </c>
      <c r="J284" s="27">
        <f t="shared" si="45"/>
        <v>0</v>
      </c>
      <c r="K284" s="27">
        <f t="shared" si="46"/>
        <v>2122808</v>
      </c>
      <c r="L284" s="7"/>
    </row>
    <row r="285" spans="1:12" x14ac:dyDescent="0.25">
      <c r="A285" s="612"/>
      <c r="B285" s="706" t="s">
        <v>360</v>
      </c>
      <c r="C285" s="707">
        <v>2</v>
      </c>
      <c r="D285" s="707">
        <v>1060627</v>
      </c>
      <c r="E285" s="2">
        <v>30000</v>
      </c>
      <c r="F285" s="2"/>
      <c r="G285" s="27">
        <f t="shared" si="42"/>
        <v>1090627</v>
      </c>
      <c r="H285" s="27">
        <f t="shared" si="43"/>
        <v>2121254</v>
      </c>
      <c r="I285" s="27">
        <f t="shared" si="44"/>
        <v>60000</v>
      </c>
      <c r="J285" s="27">
        <f t="shared" si="45"/>
        <v>0</v>
      </c>
      <c r="K285" s="27">
        <f t="shared" si="46"/>
        <v>2181254</v>
      </c>
      <c r="L285" s="7"/>
    </row>
    <row r="286" spans="1:12" x14ac:dyDescent="0.25">
      <c r="A286" s="612"/>
      <c r="B286" s="706" t="s">
        <v>361</v>
      </c>
      <c r="C286" s="707">
        <v>5</v>
      </c>
      <c r="D286" s="707">
        <v>1089850</v>
      </c>
      <c r="E286" s="2">
        <v>30000</v>
      </c>
      <c r="F286" s="2"/>
      <c r="G286" s="27">
        <f t="shared" si="42"/>
        <v>1119850</v>
      </c>
      <c r="H286" s="27">
        <f t="shared" si="43"/>
        <v>5449250</v>
      </c>
      <c r="I286" s="27">
        <f t="shared" si="44"/>
        <v>150000</v>
      </c>
      <c r="J286" s="27">
        <f t="shared" si="45"/>
        <v>0</v>
      </c>
      <c r="K286" s="27">
        <f t="shared" si="46"/>
        <v>5599250</v>
      </c>
      <c r="L286" s="7"/>
    </row>
    <row r="287" spans="1:12" x14ac:dyDescent="0.25">
      <c r="A287" s="612"/>
      <c r="B287" s="706" t="s">
        <v>362</v>
      </c>
      <c r="C287" s="707">
        <v>6</v>
      </c>
      <c r="D287" s="707">
        <v>1119073</v>
      </c>
      <c r="E287" s="2">
        <v>30000</v>
      </c>
      <c r="F287" s="2"/>
      <c r="G287" s="27">
        <f t="shared" si="42"/>
        <v>1149073</v>
      </c>
      <c r="H287" s="27">
        <f t="shared" si="43"/>
        <v>6714438</v>
      </c>
      <c r="I287" s="27">
        <f t="shared" si="44"/>
        <v>180000</v>
      </c>
      <c r="J287" s="27">
        <f t="shared" si="45"/>
        <v>0</v>
      </c>
      <c r="K287" s="27">
        <f t="shared" si="46"/>
        <v>6894438</v>
      </c>
      <c r="L287" s="7"/>
    </row>
    <row r="288" spans="1:12" x14ac:dyDescent="0.25">
      <c r="A288" s="612"/>
      <c r="B288" s="706" t="s">
        <v>363</v>
      </c>
      <c r="C288" s="707">
        <v>2</v>
      </c>
      <c r="D288" s="707">
        <v>1146296</v>
      </c>
      <c r="E288" s="2">
        <v>30000</v>
      </c>
      <c r="F288" s="2"/>
      <c r="G288" s="27">
        <f t="shared" si="42"/>
        <v>1176296</v>
      </c>
      <c r="H288" s="27">
        <f t="shared" si="43"/>
        <v>2292592</v>
      </c>
      <c r="I288" s="27">
        <f t="shared" si="44"/>
        <v>60000</v>
      </c>
      <c r="J288" s="27">
        <f t="shared" si="45"/>
        <v>0</v>
      </c>
      <c r="K288" s="27">
        <f t="shared" si="46"/>
        <v>2352592</v>
      </c>
      <c r="L288" s="7"/>
    </row>
    <row r="289" spans="1:12" x14ac:dyDescent="0.25">
      <c r="A289" s="612"/>
      <c r="B289" s="706" t="s">
        <v>364</v>
      </c>
      <c r="C289" s="707">
        <v>1</v>
      </c>
      <c r="D289" s="707">
        <v>1177519</v>
      </c>
      <c r="E289" s="2">
        <v>30000</v>
      </c>
      <c r="F289" s="2"/>
      <c r="G289" s="27">
        <f t="shared" si="42"/>
        <v>1207519</v>
      </c>
      <c r="H289" s="27">
        <f t="shared" si="43"/>
        <v>1177519</v>
      </c>
      <c r="I289" s="27">
        <f t="shared" si="44"/>
        <v>30000</v>
      </c>
      <c r="J289" s="27">
        <f t="shared" si="45"/>
        <v>0</v>
      </c>
      <c r="K289" s="27">
        <f t="shared" si="46"/>
        <v>1207519</v>
      </c>
      <c r="L289" s="7"/>
    </row>
    <row r="290" spans="1:12" x14ac:dyDescent="0.25">
      <c r="A290" s="612"/>
      <c r="B290" s="706" t="s">
        <v>366</v>
      </c>
      <c r="C290" s="707">
        <v>1</v>
      </c>
      <c r="D290" s="707">
        <v>1235956</v>
      </c>
      <c r="E290" s="2">
        <v>30000</v>
      </c>
      <c r="F290" s="2"/>
      <c r="G290" s="27">
        <f t="shared" si="42"/>
        <v>1265956</v>
      </c>
      <c r="H290" s="27">
        <f t="shared" si="43"/>
        <v>1235956</v>
      </c>
      <c r="I290" s="27">
        <f t="shared" si="44"/>
        <v>30000</v>
      </c>
      <c r="J290" s="27">
        <f t="shared" si="45"/>
        <v>0</v>
      </c>
      <c r="K290" s="27">
        <f t="shared" si="46"/>
        <v>1265956</v>
      </c>
      <c r="L290" s="7"/>
    </row>
    <row r="291" spans="1:12" x14ac:dyDescent="0.25">
      <c r="A291" s="612"/>
      <c r="B291" s="706" t="s">
        <v>368</v>
      </c>
      <c r="C291" s="707">
        <v>2</v>
      </c>
      <c r="D291" s="707">
        <v>1323635</v>
      </c>
      <c r="E291" s="2">
        <v>30000</v>
      </c>
      <c r="F291" s="2"/>
      <c r="G291" s="27">
        <f t="shared" si="42"/>
        <v>1353635</v>
      </c>
      <c r="H291" s="27">
        <f t="shared" si="43"/>
        <v>2647270</v>
      </c>
      <c r="I291" s="27">
        <f t="shared" si="44"/>
        <v>60000</v>
      </c>
      <c r="J291" s="27">
        <f t="shared" si="45"/>
        <v>0</v>
      </c>
      <c r="K291" s="27">
        <f t="shared" si="46"/>
        <v>2707270</v>
      </c>
      <c r="L291" s="7"/>
    </row>
    <row r="292" spans="1:12" x14ac:dyDescent="0.25">
      <c r="A292" s="612"/>
      <c r="B292" s="706" t="s">
        <v>371</v>
      </c>
      <c r="C292" s="707">
        <v>2</v>
      </c>
      <c r="D292" s="707">
        <v>1143865</v>
      </c>
      <c r="E292" s="2">
        <v>30000</v>
      </c>
      <c r="F292" s="2"/>
      <c r="G292" s="27">
        <f t="shared" si="42"/>
        <v>1173865</v>
      </c>
      <c r="H292" s="27">
        <f t="shared" si="43"/>
        <v>2287730</v>
      </c>
      <c r="I292" s="27">
        <f t="shared" si="44"/>
        <v>60000</v>
      </c>
      <c r="J292" s="27">
        <f t="shared" si="45"/>
        <v>0</v>
      </c>
      <c r="K292" s="27">
        <f t="shared" si="46"/>
        <v>2347730</v>
      </c>
      <c r="L292" s="7"/>
    </row>
    <row r="293" spans="1:12" x14ac:dyDescent="0.25">
      <c r="A293" s="612"/>
      <c r="B293" s="706" t="s">
        <v>372</v>
      </c>
      <c r="C293" s="707">
        <v>2</v>
      </c>
      <c r="D293" s="707">
        <v>1189194</v>
      </c>
      <c r="E293" s="2">
        <v>30000</v>
      </c>
      <c r="F293" s="2"/>
      <c r="G293" s="27">
        <f t="shared" si="42"/>
        <v>1219194</v>
      </c>
      <c r="H293" s="27">
        <f t="shared" si="43"/>
        <v>2378388</v>
      </c>
      <c r="I293" s="27">
        <f t="shared" si="44"/>
        <v>60000</v>
      </c>
      <c r="J293" s="27">
        <f t="shared" si="45"/>
        <v>0</v>
      </c>
      <c r="K293" s="27">
        <f t="shared" si="46"/>
        <v>2438388</v>
      </c>
      <c r="L293" s="7"/>
    </row>
    <row r="294" spans="1:12" x14ac:dyDescent="0.25">
      <c r="A294" s="612"/>
      <c r="B294" s="706" t="s">
        <v>373</v>
      </c>
      <c r="C294" s="707">
        <v>3</v>
      </c>
      <c r="D294" s="707">
        <v>1234522</v>
      </c>
      <c r="E294" s="2">
        <v>30000</v>
      </c>
      <c r="F294" s="2"/>
      <c r="G294" s="27">
        <f t="shared" si="42"/>
        <v>1264522</v>
      </c>
      <c r="H294" s="27">
        <f t="shared" si="43"/>
        <v>3703566</v>
      </c>
      <c r="I294" s="27">
        <f t="shared" si="44"/>
        <v>90000</v>
      </c>
      <c r="J294" s="27">
        <f t="shared" si="45"/>
        <v>0</v>
      </c>
      <c r="K294" s="27">
        <f t="shared" si="46"/>
        <v>3793566</v>
      </c>
      <c r="L294" s="7"/>
    </row>
    <row r="295" spans="1:12" x14ac:dyDescent="0.25">
      <c r="A295" s="612"/>
      <c r="B295" s="706" t="s">
        <v>374</v>
      </c>
      <c r="C295" s="707">
        <v>4</v>
      </c>
      <c r="D295" s="707">
        <v>1279851</v>
      </c>
      <c r="E295" s="2">
        <v>30000</v>
      </c>
      <c r="F295" s="2"/>
      <c r="G295" s="27">
        <f t="shared" si="42"/>
        <v>1309851</v>
      </c>
      <c r="H295" s="27">
        <f t="shared" si="43"/>
        <v>5119404</v>
      </c>
      <c r="I295" s="27">
        <f t="shared" si="44"/>
        <v>120000</v>
      </c>
      <c r="J295" s="27">
        <f t="shared" si="45"/>
        <v>0</v>
      </c>
      <c r="K295" s="27">
        <f t="shared" si="46"/>
        <v>5239404</v>
      </c>
      <c r="L295" s="7"/>
    </row>
    <row r="296" spans="1:12" x14ac:dyDescent="0.25">
      <c r="A296" s="612"/>
      <c r="B296" s="706" t="s">
        <v>375</v>
      </c>
      <c r="C296" s="707">
        <v>4</v>
      </c>
      <c r="D296" s="707">
        <v>1325179</v>
      </c>
      <c r="E296" s="2">
        <v>30000</v>
      </c>
      <c r="F296" s="2"/>
      <c r="G296" s="27">
        <f t="shared" si="42"/>
        <v>1355179</v>
      </c>
      <c r="H296" s="27">
        <f t="shared" si="43"/>
        <v>5300716</v>
      </c>
      <c r="I296" s="27">
        <f t="shared" si="44"/>
        <v>120000</v>
      </c>
      <c r="J296" s="27">
        <f t="shared" si="45"/>
        <v>0</v>
      </c>
      <c r="K296" s="27">
        <f t="shared" si="46"/>
        <v>5420716</v>
      </c>
      <c r="L296" s="7"/>
    </row>
    <row r="297" spans="1:12" x14ac:dyDescent="0.25">
      <c r="A297" s="612"/>
      <c r="B297" s="706" t="s">
        <v>376</v>
      </c>
      <c r="C297" s="707">
        <v>3</v>
      </c>
      <c r="D297" s="707">
        <v>1370506</v>
      </c>
      <c r="E297" s="2">
        <v>30000</v>
      </c>
      <c r="F297" s="2"/>
      <c r="G297" s="27">
        <f t="shared" si="42"/>
        <v>1400506</v>
      </c>
      <c r="H297" s="27">
        <f t="shared" si="43"/>
        <v>4111518</v>
      </c>
      <c r="I297" s="27">
        <f t="shared" si="44"/>
        <v>90000</v>
      </c>
      <c r="J297" s="27">
        <f t="shared" si="45"/>
        <v>0</v>
      </c>
      <c r="K297" s="27">
        <f t="shared" si="46"/>
        <v>4201518</v>
      </c>
      <c r="L297" s="7"/>
    </row>
    <row r="298" spans="1:12" x14ac:dyDescent="0.25">
      <c r="A298" s="612"/>
      <c r="B298" s="706" t="s">
        <v>377</v>
      </c>
      <c r="C298" s="707">
        <v>4</v>
      </c>
      <c r="D298" s="707">
        <v>1415836</v>
      </c>
      <c r="E298" s="2">
        <v>30000</v>
      </c>
      <c r="F298" s="2"/>
      <c r="G298" s="27">
        <f t="shared" si="42"/>
        <v>1445836</v>
      </c>
      <c r="H298" s="27">
        <f t="shared" si="43"/>
        <v>5663344</v>
      </c>
      <c r="I298" s="27">
        <f t="shared" si="44"/>
        <v>120000</v>
      </c>
      <c r="J298" s="27">
        <f t="shared" si="45"/>
        <v>0</v>
      </c>
      <c r="K298" s="27">
        <f t="shared" si="46"/>
        <v>5783344</v>
      </c>
      <c r="L298" s="7"/>
    </row>
    <row r="299" spans="1:12" x14ac:dyDescent="0.25">
      <c r="A299" s="612"/>
      <c r="B299" s="706" t="s">
        <v>378</v>
      </c>
      <c r="C299" s="707">
        <v>1</v>
      </c>
      <c r="D299" s="707">
        <v>1461165</v>
      </c>
      <c r="E299" s="2">
        <v>30000</v>
      </c>
      <c r="F299" s="2"/>
      <c r="G299" s="27">
        <f t="shared" si="42"/>
        <v>1491165</v>
      </c>
      <c r="H299" s="27">
        <f t="shared" si="43"/>
        <v>1461165</v>
      </c>
      <c r="I299" s="27">
        <f t="shared" si="44"/>
        <v>30000</v>
      </c>
      <c r="J299" s="27">
        <f t="shared" si="45"/>
        <v>0</v>
      </c>
      <c r="K299" s="27">
        <f t="shared" si="46"/>
        <v>1491165</v>
      </c>
      <c r="L299" s="7"/>
    </row>
    <row r="300" spans="1:12" x14ac:dyDescent="0.25">
      <c r="A300" s="612"/>
      <c r="B300" s="706" t="s">
        <v>383</v>
      </c>
      <c r="C300" s="707">
        <v>1</v>
      </c>
      <c r="D300" s="707">
        <v>1317999</v>
      </c>
      <c r="E300" s="2">
        <v>30000</v>
      </c>
      <c r="F300" s="2"/>
      <c r="G300" s="27">
        <f t="shared" si="42"/>
        <v>1347999</v>
      </c>
      <c r="H300" s="27">
        <f t="shared" si="43"/>
        <v>1317999</v>
      </c>
      <c r="I300" s="27">
        <f t="shared" si="44"/>
        <v>30000</v>
      </c>
      <c r="J300" s="27">
        <f t="shared" si="45"/>
        <v>0</v>
      </c>
      <c r="K300" s="27">
        <f t="shared" si="46"/>
        <v>1347999</v>
      </c>
      <c r="L300" s="7"/>
    </row>
    <row r="301" spans="1:12" x14ac:dyDescent="0.25">
      <c r="A301" s="612"/>
      <c r="B301" s="706" t="s">
        <v>384</v>
      </c>
      <c r="C301" s="707">
        <v>3</v>
      </c>
      <c r="D301" s="707">
        <v>1365921</v>
      </c>
      <c r="E301" s="2">
        <v>30000</v>
      </c>
      <c r="F301" s="2"/>
      <c r="G301" s="27">
        <f t="shared" si="42"/>
        <v>1395921</v>
      </c>
      <c r="H301" s="27">
        <f t="shared" si="43"/>
        <v>4097763</v>
      </c>
      <c r="I301" s="27">
        <f t="shared" si="44"/>
        <v>90000</v>
      </c>
      <c r="J301" s="27">
        <f t="shared" si="45"/>
        <v>0</v>
      </c>
      <c r="K301" s="27">
        <f t="shared" si="46"/>
        <v>4187763</v>
      </c>
      <c r="L301" s="7"/>
    </row>
    <row r="302" spans="1:12" x14ac:dyDescent="0.25">
      <c r="A302" s="612"/>
      <c r="B302" s="706" t="s">
        <v>385</v>
      </c>
      <c r="C302" s="707">
        <v>2</v>
      </c>
      <c r="D302" s="707">
        <v>1413843</v>
      </c>
      <c r="E302" s="2">
        <v>30000</v>
      </c>
      <c r="F302" s="2"/>
      <c r="G302" s="27">
        <f t="shared" si="42"/>
        <v>1443843</v>
      </c>
      <c r="H302" s="27">
        <f t="shared" si="43"/>
        <v>2827686</v>
      </c>
      <c r="I302" s="27">
        <f t="shared" si="44"/>
        <v>60000</v>
      </c>
      <c r="J302" s="27">
        <f t="shared" si="45"/>
        <v>0</v>
      </c>
      <c r="K302" s="27">
        <f t="shared" si="46"/>
        <v>2887686</v>
      </c>
      <c r="L302" s="7"/>
    </row>
    <row r="303" spans="1:12" x14ac:dyDescent="0.25">
      <c r="A303" s="612"/>
      <c r="B303" s="706" t="s">
        <v>386</v>
      </c>
      <c r="C303" s="707">
        <v>3</v>
      </c>
      <c r="D303" s="707">
        <v>1461765</v>
      </c>
      <c r="E303" s="2">
        <v>30000</v>
      </c>
      <c r="F303" s="2"/>
      <c r="G303" s="27">
        <f t="shared" si="42"/>
        <v>1491765</v>
      </c>
      <c r="H303" s="27">
        <f t="shared" si="43"/>
        <v>4385295</v>
      </c>
      <c r="I303" s="27">
        <f t="shared" si="44"/>
        <v>90000</v>
      </c>
      <c r="J303" s="27">
        <f t="shared" si="45"/>
        <v>0</v>
      </c>
      <c r="K303" s="27">
        <f t="shared" si="46"/>
        <v>4475295</v>
      </c>
      <c r="L303" s="7"/>
    </row>
    <row r="304" spans="1:12" x14ac:dyDescent="0.25">
      <c r="A304" s="612"/>
      <c r="B304" s="706" t="s">
        <v>387</v>
      </c>
      <c r="C304" s="707">
        <v>2</v>
      </c>
      <c r="D304" s="707">
        <v>1509687</v>
      </c>
      <c r="E304" s="2">
        <v>30000</v>
      </c>
      <c r="F304" s="2"/>
      <c r="G304" s="27">
        <f t="shared" si="42"/>
        <v>1539687</v>
      </c>
      <c r="H304" s="27">
        <f t="shared" si="43"/>
        <v>3019374</v>
      </c>
      <c r="I304" s="27">
        <f t="shared" si="44"/>
        <v>60000</v>
      </c>
      <c r="J304" s="27">
        <f t="shared" si="45"/>
        <v>0</v>
      </c>
      <c r="K304" s="27">
        <f t="shared" si="46"/>
        <v>3079374</v>
      </c>
      <c r="L304" s="7"/>
    </row>
    <row r="305" spans="1:12" x14ac:dyDescent="0.25">
      <c r="A305" s="612"/>
      <c r="B305" s="706" t="s">
        <v>389</v>
      </c>
      <c r="C305" s="707">
        <v>1</v>
      </c>
      <c r="D305" s="707">
        <v>1605531</v>
      </c>
      <c r="E305" s="2">
        <v>30000</v>
      </c>
      <c r="F305" s="2"/>
      <c r="G305" s="27">
        <f t="shared" si="42"/>
        <v>1635531</v>
      </c>
      <c r="H305" s="27">
        <f t="shared" si="43"/>
        <v>1605531</v>
      </c>
      <c r="I305" s="27">
        <f t="shared" si="44"/>
        <v>30000</v>
      </c>
      <c r="J305" s="27">
        <f t="shared" si="45"/>
        <v>0</v>
      </c>
      <c r="K305" s="27">
        <f t="shared" si="46"/>
        <v>1635531</v>
      </c>
      <c r="L305" s="7"/>
    </row>
    <row r="306" spans="1:12" x14ac:dyDescent="0.25">
      <c r="A306" s="612"/>
      <c r="B306" s="706" t="s">
        <v>390</v>
      </c>
      <c r="C306" s="707">
        <v>2</v>
      </c>
      <c r="D306" s="707">
        <v>1653453</v>
      </c>
      <c r="E306" s="2">
        <v>30000</v>
      </c>
      <c r="F306" s="2"/>
      <c r="G306" s="27">
        <f t="shared" si="42"/>
        <v>1683453</v>
      </c>
      <c r="H306" s="27">
        <f t="shared" si="43"/>
        <v>3306906</v>
      </c>
      <c r="I306" s="27">
        <f t="shared" si="44"/>
        <v>60000</v>
      </c>
      <c r="J306" s="27">
        <f t="shared" si="45"/>
        <v>0</v>
      </c>
      <c r="K306" s="27">
        <f t="shared" si="46"/>
        <v>3366906</v>
      </c>
      <c r="L306" s="7"/>
    </row>
    <row r="307" spans="1:12" x14ac:dyDescent="0.25">
      <c r="A307" s="612"/>
      <c r="B307" s="706" t="s">
        <v>391</v>
      </c>
      <c r="C307" s="707">
        <v>1</v>
      </c>
      <c r="D307" s="707">
        <v>1450590</v>
      </c>
      <c r="E307" s="2">
        <v>30000</v>
      </c>
      <c r="F307" s="2"/>
      <c r="G307" s="27">
        <f t="shared" si="42"/>
        <v>1480590</v>
      </c>
      <c r="H307" s="27">
        <f t="shared" si="43"/>
        <v>1450590</v>
      </c>
      <c r="I307" s="27">
        <f t="shared" si="44"/>
        <v>30000</v>
      </c>
      <c r="J307" s="27">
        <f t="shared" si="45"/>
        <v>0</v>
      </c>
      <c r="K307" s="27">
        <f t="shared" si="46"/>
        <v>1480590</v>
      </c>
      <c r="L307" s="7"/>
    </row>
    <row r="308" spans="1:12" x14ac:dyDescent="0.25">
      <c r="A308" s="612"/>
      <c r="B308" s="706" t="s">
        <v>392</v>
      </c>
      <c r="C308" s="707">
        <v>1</v>
      </c>
      <c r="D308" s="707">
        <v>1502181</v>
      </c>
      <c r="E308" s="2">
        <v>30000</v>
      </c>
      <c r="F308" s="2"/>
      <c r="G308" s="27">
        <f t="shared" si="42"/>
        <v>1532181</v>
      </c>
      <c r="H308" s="27">
        <f t="shared" si="43"/>
        <v>1502181</v>
      </c>
      <c r="I308" s="27">
        <f t="shared" si="44"/>
        <v>30000</v>
      </c>
      <c r="J308" s="27">
        <f t="shared" si="45"/>
        <v>0</v>
      </c>
      <c r="K308" s="27">
        <f t="shared" si="46"/>
        <v>1532181</v>
      </c>
      <c r="L308" s="7"/>
    </row>
    <row r="309" spans="1:12" x14ac:dyDescent="0.25">
      <c r="A309" s="612"/>
      <c r="B309" s="706" t="s">
        <v>393</v>
      </c>
      <c r="C309" s="707">
        <v>1</v>
      </c>
      <c r="D309" s="707">
        <v>1553771</v>
      </c>
      <c r="E309" s="2">
        <v>30000</v>
      </c>
      <c r="F309" s="2"/>
      <c r="G309" s="27">
        <f t="shared" ref="G309:G320" si="47">SUM(D309:F309)</f>
        <v>1583771</v>
      </c>
      <c r="H309" s="27">
        <f t="shared" ref="H309:H319" si="48">C309*D309</f>
        <v>1553771</v>
      </c>
      <c r="I309" s="27">
        <f t="shared" ref="I309:I319" si="49">C309*E309</f>
        <v>30000</v>
      </c>
      <c r="J309" s="27">
        <f t="shared" ref="J309:J319" si="50">C309*F309</f>
        <v>0</v>
      </c>
      <c r="K309" s="27">
        <f t="shared" ref="K309:K319" si="51">C309*G309</f>
        <v>1583771</v>
      </c>
      <c r="L309" s="7"/>
    </row>
    <row r="310" spans="1:12" x14ac:dyDescent="0.25">
      <c r="A310" s="612"/>
      <c r="B310" s="706" t="s">
        <v>394</v>
      </c>
      <c r="C310" s="707">
        <v>2</v>
      </c>
      <c r="D310" s="707">
        <v>1605362</v>
      </c>
      <c r="E310" s="2">
        <v>30000</v>
      </c>
      <c r="F310" s="2"/>
      <c r="G310" s="27">
        <f t="shared" si="47"/>
        <v>1635362</v>
      </c>
      <c r="H310" s="27">
        <f t="shared" si="48"/>
        <v>3210724</v>
      </c>
      <c r="I310" s="27">
        <f t="shared" si="49"/>
        <v>60000</v>
      </c>
      <c r="J310" s="27">
        <f t="shared" si="50"/>
        <v>0</v>
      </c>
      <c r="K310" s="27">
        <f t="shared" si="51"/>
        <v>3270724</v>
      </c>
      <c r="L310" s="7"/>
    </row>
    <row r="311" spans="1:12" x14ac:dyDescent="0.25">
      <c r="A311" s="612"/>
      <c r="B311" s="706" t="s">
        <v>395</v>
      </c>
      <c r="C311" s="707">
        <v>2</v>
      </c>
      <c r="D311" s="707">
        <v>1656952</v>
      </c>
      <c r="E311" s="2">
        <v>30000</v>
      </c>
      <c r="F311" s="2"/>
      <c r="G311" s="27">
        <f t="shared" si="47"/>
        <v>1686952</v>
      </c>
      <c r="H311" s="27">
        <f t="shared" si="48"/>
        <v>3313904</v>
      </c>
      <c r="I311" s="27">
        <f t="shared" si="49"/>
        <v>60000</v>
      </c>
      <c r="J311" s="27">
        <f t="shared" si="50"/>
        <v>0</v>
      </c>
      <c r="K311" s="27">
        <f t="shared" si="51"/>
        <v>3373904</v>
      </c>
      <c r="L311" s="7"/>
    </row>
    <row r="312" spans="1:12" x14ac:dyDescent="0.25">
      <c r="A312" s="612"/>
      <c r="B312" s="706" t="s">
        <v>396</v>
      </c>
      <c r="C312" s="707">
        <v>1</v>
      </c>
      <c r="D312" s="707">
        <v>1708543</v>
      </c>
      <c r="E312" s="2">
        <v>30000</v>
      </c>
      <c r="F312" s="2"/>
      <c r="G312" s="27">
        <f t="shared" si="47"/>
        <v>1738543</v>
      </c>
      <c r="H312" s="27">
        <f t="shared" si="48"/>
        <v>1708543</v>
      </c>
      <c r="I312" s="27">
        <f t="shared" si="49"/>
        <v>30000</v>
      </c>
      <c r="J312" s="27">
        <f t="shared" si="50"/>
        <v>0</v>
      </c>
      <c r="K312" s="27">
        <f t="shared" si="51"/>
        <v>1738543</v>
      </c>
      <c r="L312" s="7"/>
    </row>
    <row r="313" spans="1:12" x14ac:dyDescent="0.25">
      <c r="A313" s="612"/>
      <c r="B313" s="706" t="s">
        <v>397</v>
      </c>
      <c r="C313" s="707">
        <v>2</v>
      </c>
      <c r="D313" s="707">
        <v>1760134</v>
      </c>
      <c r="E313" s="2">
        <v>30000</v>
      </c>
      <c r="F313" s="2"/>
      <c r="G313" s="27">
        <f t="shared" si="47"/>
        <v>1790134</v>
      </c>
      <c r="H313" s="27">
        <f t="shared" si="48"/>
        <v>3520268</v>
      </c>
      <c r="I313" s="27">
        <f t="shared" si="49"/>
        <v>60000</v>
      </c>
      <c r="J313" s="27">
        <f t="shared" si="50"/>
        <v>0</v>
      </c>
      <c r="K313" s="27">
        <f t="shared" si="51"/>
        <v>3580268</v>
      </c>
      <c r="L313" s="7"/>
    </row>
    <row r="314" spans="1:12" x14ac:dyDescent="0.25">
      <c r="A314" s="612"/>
      <c r="B314" s="706" t="s">
        <v>398</v>
      </c>
      <c r="C314" s="707">
        <v>4</v>
      </c>
      <c r="D314" s="707">
        <v>1811724</v>
      </c>
      <c r="E314" s="2">
        <v>30000</v>
      </c>
      <c r="F314" s="2"/>
      <c r="G314" s="27">
        <f t="shared" si="47"/>
        <v>1841724</v>
      </c>
      <c r="H314" s="27">
        <f t="shared" si="48"/>
        <v>7246896</v>
      </c>
      <c r="I314" s="27">
        <f t="shared" si="49"/>
        <v>120000</v>
      </c>
      <c r="J314" s="27">
        <f t="shared" si="50"/>
        <v>0</v>
      </c>
      <c r="K314" s="27">
        <f t="shared" si="51"/>
        <v>7366896</v>
      </c>
      <c r="L314" s="7"/>
    </row>
    <row r="315" spans="1:12" x14ac:dyDescent="0.25">
      <c r="A315" s="612"/>
      <c r="B315" s="708" t="s">
        <v>404</v>
      </c>
      <c r="C315" s="707">
        <v>3</v>
      </c>
      <c r="D315" s="707">
        <v>2217009</v>
      </c>
      <c r="E315" s="2">
        <v>30000</v>
      </c>
      <c r="F315" s="2"/>
      <c r="G315" s="27">
        <f t="shared" si="47"/>
        <v>2247009</v>
      </c>
      <c r="H315" s="27">
        <f t="shared" si="48"/>
        <v>6651027</v>
      </c>
      <c r="I315" s="27">
        <f t="shared" si="49"/>
        <v>90000</v>
      </c>
      <c r="J315" s="27">
        <f t="shared" si="50"/>
        <v>0</v>
      </c>
      <c r="K315" s="27">
        <f t="shared" si="51"/>
        <v>6741027</v>
      </c>
      <c r="L315" s="7"/>
    </row>
    <row r="316" spans="1:12" x14ac:dyDescent="0.25">
      <c r="A316" s="612"/>
      <c r="B316" s="708" t="s">
        <v>406</v>
      </c>
      <c r="C316" s="707">
        <v>7</v>
      </c>
      <c r="D316" s="707">
        <v>2363140</v>
      </c>
      <c r="E316" s="2">
        <v>30000</v>
      </c>
      <c r="F316" s="2"/>
      <c r="G316" s="27">
        <f t="shared" si="47"/>
        <v>2393140</v>
      </c>
      <c r="H316" s="27">
        <f t="shared" si="48"/>
        <v>16541980</v>
      </c>
      <c r="I316" s="27">
        <f t="shared" si="49"/>
        <v>210000</v>
      </c>
      <c r="J316" s="27">
        <f t="shared" si="50"/>
        <v>0</v>
      </c>
      <c r="K316" s="27">
        <f t="shared" si="51"/>
        <v>16751980</v>
      </c>
      <c r="L316" s="7"/>
    </row>
    <row r="317" spans="1:12" x14ac:dyDescent="0.25">
      <c r="A317" s="612"/>
      <c r="B317" s="708" t="s">
        <v>408</v>
      </c>
      <c r="C317" s="707">
        <v>14</v>
      </c>
      <c r="D317" s="707">
        <v>2724549</v>
      </c>
      <c r="E317" s="2">
        <v>30000</v>
      </c>
      <c r="F317" s="2"/>
      <c r="G317" s="27">
        <f t="shared" si="47"/>
        <v>2754549</v>
      </c>
      <c r="H317" s="27">
        <f t="shared" si="48"/>
        <v>38143686</v>
      </c>
      <c r="I317" s="27">
        <f t="shared" si="49"/>
        <v>420000</v>
      </c>
      <c r="J317" s="27">
        <f t="shared" si="50"/>
        <v>0</v>
      </c>
      <c r="K317" s="27">
        <f t="shared" si="51"/>
        <v>38563686</v>
      </c>
      <c r="L317" s="7"/>
    </row>
    <row r="318" spans="1:12" x14ac:dyDescent="0.25">
      <c r="A318" s="612"/>
      <c r="B318" s="708" t="s">
        <v>412</v>
      </c>
      <c r="C318" s="707">
        <v>3</v>
      </c>
      <c r="D318" s="707">
        <v>5135002</v>
      </c>
      <c r="E318" s="2">
        <v>30000</v>
      </c>
      <c r="F318" s="2"/>
      <c r="G318" s="27">
        <f t="shared" si="47"/>
        <v>5165002</v>
      </c>
      <c r="H318" s="27">
        <f t="shared" si="48"/>
        <v>15405006</v>
      </c>
      <c r="I318" s="27">
        <f t="shared" si="49"/>
        <v>90000</v>
      </c>
      <c r="J318" s="27">
        <f t="shared" si="50"/>
        <v>0</v>
      </c>
      <c r="K318" s="27">
        <f t="shared" si="51"/>
        <v>15495006</v>
      </c>
      <c r="L318" s="7"/>
    </row>
    <row r="319" spans="1:12" x14ac:dyDescent="0.25">
      <c r="A319" s="612"/>
      <c r="B319" s="708" t="s">
        <v>413</v>
      </c>
      <c r="C319" s="707">
        <v>1</v>
      </c>
      <c r="D319" s="707">
        <v>5293569</v>
      </c>
      <c r="E319" s="2">
        <v>30000</v>
      </c>
      <c r="F319" s="2"/>
      <c r="G319" s="27">
        <f t="shared" si="47"/>
        <v>5323569</v>
      </c>
      <c r="H319" s="27">
        <f t="shared" si="48"/>
        <v>5293569</v>
      </c>
      <c r="I319" s="27">
        <f t="shared" si="49"/>
        <v>30000</v>
      </c>
      <c r="J319" s="27">
        <f t="shared" si="50"/>
        <v>0</v>
      </c>
      <c r="K319" s="27">
        <f t="shared" si="51"/>
        <v>5323569</v>
      </c>
      <c r="L319" s="7"/>
    </row>
    <row r="320" spans="1:12" x14ac:dyDescent="0.25">
      <c r="A320" s="12" t="s">
        <v>1</v>
      </c>
      <c r="B320" s="5" t="s">
        <v>415</v>
      </c>
      <c r="C320" s="608">
        <f>SUM(C245:C319)</f>
        <v>192</v>
      </c>
      <c r="D320" s="608">
        <f>SUM(D246:D319)</f>
        <v>86567423</v>
      </c>
      <c r="E320" s="608">
        <f>SUM(E246:E319)</f>
        <v>2220000</v>
      </c>
      <c r="F320" s="608">
        <f>SUM(F246:F319)</f>
        <v>0</v>
      </c>
      <c r="G320" s="2">
        <f t="shared" si="47"/>
        <v>88787423</v>
      </c>
      <c r="H320" s="94">
        <f>SUM(H245:H319)</f>
        <v>246566034</v>
      </c>
      <c r="I320" s="94">
        <f>SUM(I245:I319)</f>
        <v>5760000</v>
      </c>
      <c r="J320" s="94">
        <f>SUM(J245:J319)</f>
        <v>0</v>
      </c>
      <c r="K320" s="94">
        <f>SUM(K245:K319)</f>
        <v>252326034</v>
      </c>
      <c r="L320" s="7"/>
    </row>
    <row r="321" spans="1:12" x14ac:dyDescent="0.25">
      <c r="A321" s="612"/>
      <c r="B321" s="612"/>
      <c r="C321" s="2"/>
      <c r="D321" s="2"/>
      <c r="E321" s="2"/>
      <c r="F321" s="2"/>
      <c r="G321" s="2"/>
      <c r="H321" s="2"/>
      <c r="I321" s="2"/>
      <c r="J321" s="2"/>
      <c r="K321" s="2"/>
      <c r="L321" s="7"/>
    </row>
    <row r="322" spans="1:12" x14ac:dyDescent="0.25">
      <c r="A322" s="612"/>
      <c r="B322" s="13" t="s">
        <v>420</v>
      </c>
      <c r="C322" s="2"/>
      <c r="D322" s="14">
        <v>1247870</v>
      </c>
      <c r="E322" s="15"/>
      <c r="F322" s="16">
        <v>9650378</v>
      </c>
      <c r="G322" s="2">
        <f>SUM(D322:F322)</f>
        <v>10898248</v>
      </c>
      <c r="H322" s="2">
        <f>C322*D322</f>
        <v>0</v>
      </c>
      <c r="I322" s="2">
        <f>C322*E322</f>
        <v>0</v>
      </c>
      <c r="J322" s="2">
        <f>C322*F322</f>
        <v>0</v>
      </c>
      <c r="K322" s="2">
        <f>C322*G322</f>
        <v>0</v>
      </c>
      <c r="L322" s="7"/>
    </row>
    <row r="323" spans="1:12" x14ac:dyDescent="0.25">
      <c r="A323" s="12" t="s">
        <v>1</v>
      </c>
      <c r="B323" s="13"/>
      <c r="C323" s="2">
        <f t="shared" ref="C323:K323" si="52">SUM(C322:C322)</f>
        <v>0</v>
      </c>
      <c r="D323" s="2">
        <f t="shared" si="52"/>
        <v>1247870</v>
      </c>
      <c r="E323" s="2">
        <f t="shared" si="52"/>
        <v>0</v>
      </c>
      <c r="F323" s="2">
        <f t="shared" si="52"/>
        <v>9650378</v>
      </c>
      <c r="G323" s="2">
        <f t="shared" si="52"/>
        <v>10898248</v>
      </c>
      <c r="H323" s="2">
        <f t="shared" si="52"/>
        <v>0</v>
      </c>
      <c r="I323" s="2">
        <f t="shared" si="52"/>
        <v>0</v>
      </c>
      <c r="J323" s="2">
        <f t="shared" si="52"/>
        <v>0</v>
      </c>
      <c r="K323" s="2">
        <f t="shared" si="52"/>
        <v>0</v>
      </c>
      <c r="L323" s="7"/>
    </row>
    <row r="324" spans="1:12" x14ac:dyDescent="0.25">
      <c r="A324" s="612"/>
      <c r="B324" s="972"/>
      <c r="C324" s="972"/>
      <c r="D324" s="2"/>
      <c r="E324" s="2"/>
      <c r="F324" s="2"/>
      <c r="G324" s="2"/>
      <c r="H324" s="2"/>
      <c r="I324" s="2"/>
      <c r="J324" s="2"/>
      <c r="K324" s="72"/>
      <c r="L324" s="7"/>
    </row>
    <row r="325" spans="1:12" x14ac:dyDescent="0.25">
      <c r="A325" s="612" t="s">
        <v>530</v>
      </c>
      <c r="B325" s="612"/>
      <c r="C325" s="3">
        <f t="shared" ref="C325:K325" si="53">C320+C323</f>
        <v>192</v>
      </c>
      <c r="D325" s="3">
        <f t="shared" si="53"/>
        <v>87815293</v>
      </c>
      <c r="E325" s="3">
        <f t="shared" si="53"/>
        <v>2220000</v>
      </c>
      <c r="F325" s="3">
        <f t="shared" si="53"/>
        <v>9650378</v>
      </c>
      <c r="G325" s="3">
        <f t="shared" si="53"/>
        <v>99685671</v>
      </c>
      <c r="H325" s="3">
        <f t="shared" si="53"/>
        <v>246566034</v>
      </c>
      <c r="I325" s="3">
        <f t="shared" si="53"/>
        <v>5760000</v>
      </c>
      <c r="J325" s="3">
        <f t="shared" si="53"/>
        <v>0</v>
      </c>
      <c r="K325" s="3">
        <f t="shared" si="53"/>
        <v>252326034</v>
      </c>
      <c r="L325" s="7"/>
    </row>
    <row r="326" spans="1:12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72"/>
      <c r="L326" s="7"/>
    </row>
    <row r="327" spans="1:12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7"/>
    </row>
    <row r="328" spans="1:12" ht="23.25" x14ac:dyDescent="0.35">
      <c r="A328" s="971" t="s">
        <v>990</v>
      </c>
      <c r="B328" s="971"/>
      <c r="C328" s="971"/>
      <c r="D328" s="971"/>
      <c r="E328" s="971"/>
      <c r="F328" s="971"/>
      <c r="G328" s="971"/>
      <c r="H328" s="971"/>
      <c r="I328" s="971"/>
      <c r="J328" s="971"/>
      <c r="K328" s="971"/>
      <c r="L328" s="7"/>
    </row>
    <row r="329" spans="1:12" ht="20.25" x14ac:dyDescent="0.3">
      <c r="A329" s="968" t="s">
        <v>226</v>
      </c>
      <c r="B329" s="968"/>
      <c r="C329" s="968"/>
      <c r="D329" s="968"/>
      <c r="E329" s="968"/>
      <c r="F329" s="968"/>
      <c r="G329" s="968"/>
      <c r="H329" s="968"/>
      <c r="I329" s="968"/>
      <c r="J329" s="968"/>
      <c r="K329" s="968"/>
      <c r="L329" s="7"/>
    </row>
    <row r="330" spans="1:12" ht="20.25" x14ac:dyDescent="0.3">
      <c r="A330" s="968" t="s">
        <v>227</v>
      </c>
      <c r="B330" s="969"/>
      <c r="C330" s="969"/>
      <c r="D330" s="969"/>
      <c r="E330" s="969"/>
      <c r="F330" s="969"/>
      <c r="G330" s="969"/>
      <c r="H330" s="969"/>
      <c r="I330" s="969"/>
      <c r="J330" s="969"/>
      <c r="K330" s="969"/>
      <c r="L330" s="7"/>
    </row>
    <row r="331" spans="1:12" ht="20.25" x14ac:dyDescent="0.3">
      <c r="A331" s="969" t="s">
        <v>485</v>
      </c>
      <c r="B331" s="969"/>
      <c r="C331" s="969"/>
      <c r="D331" s="969"/>
      <c r="E331" s="969"/>
      <c r="F331" s="969"/>
      <c r="G331" s="969"/>
      <c r="H331" s="969"/>
      <c r="I331" s="969"/>
      <c r="J331" s="969"/>
      <c r="K331" s="969"/>
      <c r="L331" s="7"/>
    </row>
    <row r="332" spans="1:12" ht="48.75" x14ac:dyDescent="0.25">
      <c r="A332" s="259"/>
      <c r="B332" s="258" t="s">
        <v>228</v>
      </c>
      <c r="C332" s="258" t="s">
        <v>798</v>
      </c>
      <c r="D332" s="258" t="s">
        <v>229</v>
      </c>
      <c r="E332" s="258" t="s">
        <v>468</v>
      </c>
      <c r="F332" s="258" t="s">
        <v>231</v>
      </c>
      <c r="G332" s="258" t="s">
        <v>232</v>
      </c>
      <c r="H332" s="258" t="s">
        <v>233</v>
      </c>
      <c r="I332" s="258" t="s">
        <v>469</v>
      </c>
      <c r="J332" s="258" t="s">
        <v>234</v>
      </c>
      <c r="K332" s="603" t="s">
        <v>799</v>
      </c>
      <c r="L332" s="7"/>
    </row>
    <row r="333" spans="1:12" x14ac:dyDescent="0.25">
      <c r="A333" s="261"/>
      <c r="B333" s="261"/>
      <c r="C333" s="261"/>
      <c r="D333" s="261"/>
      <c r="E333" s="261"/>
      <c r="F333" s="261"/>
      <c r="G333" s="261"/>
      <c r="H333" s="261"/>
      <c r="I333" s="261"/>
      <c r="J333" s="261"/>
      <c r="K333" s="604" t="s">
        <v>235</v>
      </c>
      <c r="L333" s="7"/>
    </row>
    <row r="334" spans="1:12" x14ac:dyDescent="0.25">
      <c r="A334" s="261"/>
      <c r="B334" s="709" t="s">
        <v>264</v>
      </c>
      <c r="C334" s="710">
        <v>9</v>
      </c>
      <c r="D334" s="710">
        <v>466718</v>
      </c>
      <c r="E334" s="262">
        <v>30000</v>
      </c>
      <c r="F334" s="262"/>
      <c r="G334" s="262">
        <f t="shared" ref="G334:G356" si="54">SUM(D334:F334)</f>
        <v>496718</v>
      </c>
      <c r="H334" s="262">
        <f t="shared" ref="H334:H355" si="55">C334*D334</f>
        <v>4200462</v>
      </c>
      <c r="I334" s="262">
        <f t="shared" ref="I334:I355" si="56">C334*E334</f>
        <v>270000</v>
      </c>
      <c r="J334" s="262">
        <f t="shared" ref="J334:J355" si="57">C334*F334</f>
        <v>0</v>
      </c>
      <c r="K334" s="262">
        <f t="shared" ref="K334:K355" si="58">C334*G334</f>
        <v>4470462</v>
      </c>
      <c r="L334" s="7"/>
    </row>
    <row r="335" spans="1:12" x14ac:dyDescent="0.25">
      <c r="A335" s="261"/>
      <c r="B335" s="709" t="s">
        <v>269</v>
      </c>
      <c r="C335" s="710">
        <v>4</v>
      </c>
      <c r="D335" s="710">
        <v>410710</v>
      </c>
      <c r="E335" s="262">
        <v>30000</v>
      </c>
      <c r="F335" s="262"/>
      <c r="G335" s="262">
        <f t="shared" si="54"/>
        <v>440710</v>
      </c>
      <c r="H335" s="262">
        <f t="shared" si="55"/>
        <v>1642840</v>
      </c>
      <c r="I335" s="262">
        <f t="shared" si="56"/>
        <v>120000</v>
      </c>
      <c r="J335" s="262">
        <f t="shared" si="57"/>
        <v>0</v>
      </c>
      <c r="K335" s="262">
        <f t="shared" si="58"/>
        <v>1762840</v>
      </c>
      <c r="L335" s="7"/>
    </row>
    <row r="336" spans="1:12" x14ac:dyDescent="0.25">
      <c r="A336" s="261"/>
      <c r="B336" s="709" t="s">
        <v>273</v>
      </c>
      <c r="C336" s="710">
        <v>1</v>
      </c>
      <c r="D336" s="710">
        <v>445226</v>
      </c>
      <c r="E336" s="262">
        <v>30000</v>
      </c>
      <c r="F336" s="262"/>
      <c r="G336" s="262">
        <f t="shared" si="54"/>
        <v>475226</v>
      </c>
      <c r="H336" s="262">
        <f t="shared" si="55"/>
        <v>445226</v>
      </c>
      <c r="I336" s="262">
        <f t="shared" si="56"/>
        <v>30000</v>
      </c>
      <c r="J336" s="262">
        <f t="shared" si="57"/>
        <v>0</v>
      </c>
      <c r="K336" s="262">
        <f t="shared" si="58"/>
        <v>475226</v>
      </c>
      <c r="L336" s="7"/>
    </row>
    <row r="337" spans="1:12" x14ac:dyDescent="0.25">
      <c r="A337" s="261"/>
      <c r="B337" s="709" t="s">
        <v>279</v>
      </c>
      <c r="C337" s="710">
        <v>3</v>
      </c>
      <c r="D337" s="710">
        <v>497000</v>
      </c>
      <c r="E337" s="262">
        <v>30000</v>
      </c>
      <c r="F337" s="262"/>
      <c r="G337" s="262">
        <f t="shared" si="54"/>
        <v>527000</v>
      </c>
      <c r="H337" s="262">
        <f t="shared" si="55"/>
        <v>1491000</v>
      </c>
      <c r="I337" s="262">
        <f t="shared" si="56"/>
        <v>90000</v>
      </c>
      <c r="J337" s="262">
        <f t="shared" si="57"/>
        <v>0</v>
      </c>
      <c r="K337" s="262">
        <f t="shared" si="58"/>
        <v>1581000</v>
      </c>
      <c r="L337" s="7"/>
    </row>
    <row r="338" spans="1:12" x14ac:dyDescent="0.25">
      <c r="A338" s="261"/>
      <c r="B338" s="709" t="s">
        <v>294</v>
      </c>
      <c r="C338" s="710">
        <v>1</v>
      </c>
      <c r="D338" s="710">
        <v>534834</v>
      </c>
      <c r="E338" s="262">
        <v>30000</v>
      </c>
      <c r="F338" s="262"/>
      <c r="G338" s="262">
        <f t="shared" si="54"/>
        <v>564834</v>
      </c>
      <c r="H338" s="262">
        <f t="shared" si="55"/>
        <v>534834</v>
      </c>
      <c r="I338" s="262">
        <f t="shared" si="56"/>
        <v>30000</v>
      </c>
      <c r="J338" s="262">
        <f t="shared" si="57"/>
        <v>0</v>
      </c>
      <c r="K338" s="262">
        <f t="shared" si="58"/>
        <v>564834</v>
      </c>
      <c r="L338" s="7"/>
    </row>
    <row r="339" spans="1:12" x14ac:dyDescent="0.25">
      <c r="A339" s="261"/>
      <c r="B339" s="709" t="s">
        <v>302</v>
      </c>
      <c r="C339" s="710">
        <v>1</v>
      </c>
      <c r="D339" s="710">
        <v>534962</v>
      </c>
      <c r="E339" s="262">
        <v>30000</v>
      </c>
      <c r="F339" s="262"/>
      <c r="G339" s="262">
        <f t="shared" si="54"/>
        <v>564962</v>
      </c>
      <c r="H339" s="262">
        <f t="shared" si="55"/>
        <v>534962</v>
      </c>
      <c r="I339" s="262">
        <f t="shared" si="56"/>
        <v>30000</v>
      </c>
      <c r="J339" s="262">
        <f t="shared" si="57"/>
        <v>0</v>
      </c>
      <c r="K339" s="262">
        <f t="shared" si="58"/>
        <v>564962</v>
      </c>
      <c r="L339" s="7"/>
    </row>
    <row r="340" spans="1:12" x14ac:dyDescent="0.25">
      <c r="A340" s="261"/>
      <c r="B340" s="709" t="s">
        <v>303</v>
      </c>
      <c r="C340" s="710">
        <v>1</v>
      </c>
      <c r="D340" s="710">
        <v>547181</v>
      </c>
      <c r="E340" s="262">
        <v>30000</v>
      </c>
      <c r="F340" s="262"/>
      <c r="G340" s="262">
        <f t="shared" si="54"/>
        <v>577181</v>
      </c>
      <c r="H340" s="262">
        <f t="shared" si="55"/>
        <v>547181</v>
      </c>
      <c r="I340" s="262">
        <f t="shared" si="56"/>
        <v>30000</v>
      </c>
      <c r="J340" s="262">
        <f t="shared" si="57"/>
        <v>0</v>
      </c>
      <c r="K340" s="262">
        <f t="shared" si="58"/>
        <v>577181</v>
      </c>
      <c r="L340" s="7"/>
    </row>
    <row r="341" spans="1:12" x14ac:dyDescent="0.25">
      <c r="A341" s="261"/>
      <c r="B341" s="709" t="s">
        <v>318</v>
      </c>
      <c r="C341" s="710">
        <v>3</v>
      </c>
      <c r="D341" s="710">
        <v>822959</v>
      </c>
      <c r="E341" s="262">
        <v>30000</v>
      </c>
      <c r="F341" s="262"/>
      <c r="G341" s="262">
        <f t="shared" si="54"/>
        <v>852959</v>
      </c>
      <c r="H341" s="262">
        <f t="shared" si="55"/>
        <v>2468877</v>
      </c>
      <c r="I341" s="262">
        <f t="shared" si="56"/>
        <v>90000</v>
      </c>
      <c r="J341" s="262">
        <f t="shared" si="57"/>
        <v>0</v>
      </c>
      <c r="K341" s="262">
        <f t="shared" si="58"/>
        <v>2558877</v>
      </c>
      <c r="L341" s="7"/>
    </row>
    <row r="342" spans="1:12" x14ac:dyDescent="0.25">
      <c r="A342" s="261"/>
      <c r="B342" s="709" t="s">
        <v>321</v>
      </c>
      <c r="C342" s="710">
        <v>1</v>
      </c>
      <c r="D342" s="710">
        <v>892258</v>
      </c>
      <c r="E342" s="262">
        <v>30000</v>
      </c>
      <c r="F342" s="262"/>
      <c r="G342" s="262">
        <f t="shared" si="54"/>
        <v>922258</v>
      </c>
      <c r="H342" s="262">
        <f t="shared" si="55"/>
        <v>892258</v>
      </c>
      <c r="I342" s="262">
        <f t="shared" si="56"/>
        <v>30000</v>
      </c>
      <c r="J342" s="262">
        <f t="shared" si="57"/>
        <v>0</v>
      </c>
      <c r="K342" s="262">
        <f t="shared" si="58"/>
        <v>922258</v>
      </c>
      <c r="L342" s="7"/>
    </row>
    <row r="343" spans="1:12" x14ac:dyDescent="0.25">
      <c r="A343" s="261"/>
      <c r="B343" s="709" t="s">
        <v>327</v>
      </c>
      <c r="C343" s="710">
        <v>7</v>
      </c>
      <c r="D343" s="710">
        <v>857983</v>
      </c>
      <c r="E343" s="262">
        <v>30000</v>
      </c>
      <c r="F343" s="262"/>
      <c r="G343" s="262">
        <f t="shared" si="54"/>
        <v>887983</v>
      </c>
      <c r="H343" s="262">
        <f t="shared" si="55"/>
        <v>6005881</v>
      </c>
      <c r="I343" s="262">
        <f t="shared" si="56"/>
        <v>210000</v>
      </c>
      <c r="J343" s="262">
        <f t="shared" si="57"/>
        <v>0</v>
      </c>
      <c r="K343" s="262">
        <f t="shared" si="58"/>
        <v>6215881</v>
      </c>
      <c r="L343" s="7"/>
    </row>
    <row r="344" spans="1:12" x14ac:dyDescent="0.25">
      <c r="A344" s="261"/>
      <c r="B344" s="709" t="s">
        <v>330</v>
      </c>
      <c r="C344" s="710">
        <v>3</v>
      </c>
      <c r="D344" s="710">
        <v>933340</v>
      </c>
      <c r="E344" s="262">
        <v>30000</v>
      </c>
      <c r="F344" s="262"/>
      <c r="G344" s="262">
        <f t="shared" si="54"/>
        <v>963340</v>
      </c>
      <c r="H344" s="262">
        <f t="shared" si="55"/>
        <v>2800020</v>
      </c>
      <c r="I344" s="262">
        <f t="shared" si="56"/>
        <v>90000</v>
      </c>
      <c r="J344" s="262">
        <f t="shared" si="57"/>
        <v>0</v>
      </c>
      <c r="K344" s="262">
        <f t="shared" si="58"/>
        <v>2890020</v>
      </c>
      <c r="L344" s="7"/>
    </row>
    <row r="345" spans="1:12" x14ac:dyDescent="0.25">
      <c r="A345" s="261"/>
      <c r="B345" s="709" t="s">
        <v>345</v>
      </c>
      <c r="C345" s="710">
        <v>4</v>
      </c>
      <c r="D345" s="710">
        <v>1087099</v>
      </c>
      <c r="E345" s="262">
        <v>30000</v>
      </c>
      <c r="F345" s="262"/>
      <c r="G345" s="262">
        <f t="shared" si="54"/>
        <v>1117099</v>
      </c>
      <c r="H345" s="262">
        <f t="shared" si="55"/>
        <v>4348396</v>
      </c>
      <c r="I345" s="262">
        <f t="shared" si="56"/>
        <v>120000</v>
      </c>
      <c r="J345" s="262">
        <f t="shared" si="57"/>
        <v>0</v>
      </c>
      <c r="K345" s="262">
        <f t="shared" si="58"/>
        <v>4468396</v>
      </c>
      <c r="L345" s="7"/>
    </row>
    <row r="346" spans="1:12" x14ac:dyDescent="0.25">
      <c r="A346" s="261"/>
      <c r="B346" s="709" t="s">
        <v>349</v>
      </c>
      <c r="C346" s="710">
        <v>2</v>
      </c>
      <c r="D346" s="710">
        <v>1213593</v>
      </c>
      <c r="E346" s="262">
        <v>30000</v>
      </c>
      <c r="F346" s="262"/>
      <c r="G346" s="262">
        <f t="shared" si="54"/>
        <v>1243593</v>
      </c>
      <c r="H346" s="262">
        <f t="shared" si="55"/>
        <v>2427186</v>
      </c>
      <c r="I346" s="262">
        <f t="shared" si="56"/>
        <v>60000</v>
      </c>
      <c r="J346" s="262">
        <f t="shared" si="57"/>
        <v>0</v>
      </c>
      <c r="K346" s="262">
        <f t="shared" si="58"/>
        <v>2487186</v>
      </c>
      <c r="L346" s="7"/>
    </row>
    <row r="347" spans="1:12" x14ac:dyDescent="0.25">
      <c r="A347" s="261"/>
      <c r="B347" s="709" t="s">
        <v>360</v>
      </c>
      <c r="C347" s="710">
        <v>1</v>
      </c>
      <c r="D347" s="710">
        <v>1230327</v>
      </c>
      <c r="E347" s="262">
        <v>30000</v>
      </c>
      <c r="F347" s="262"/>
      <c r="G347" s="262">
        <f t="shared" si="54"/>
        <v>1260327</v>
      </c>
      <c r="H347" s="262">
        <f t="shared" si="55"/>
        <v>1230327</v>
      </c>
      <c r="I347" s="262">
        <f t="shared" si="56"/>
        <v>30000</v>
      </c>
      <c r="J347" s="262">
        <f t="shared" si="57"/>
        <v>0</v>
      </c>
      <c r="K347" s="262">
        <f t="shared" si="58"/>
        <v>1260327</v>
      </c>
      <c r="L347" s="7"/>
    </row>
    <row r="348" spans="1:12" x14ac:dyDescent="0.25">
      <c r="A348" s="261"/>
      <c r="B348" s="709" t="s">
        <v>362</v>
      </c>
      <c r="C348" s="710">
        <v>1</v>
      </c>
      <c r="D348" s="710">
        <v>1298125</v>
      </c>
      <c r="E348" s="262">
        <v>30000</v>
      </c>
      <c r="F348" s="262"/>
      <c r="G348" s="262">
        <f t="shared" si="54"/>
        <v>1328125</v>
      </c>
      <c r="H348" s="262">
        <f t="shared" si="55"/>
        <v>1298125</v>
      </c>
      <c r="I348" s="262">
        <f t="shared" si="56"/>
        <v>30000</v>
      </c>
      <c r="J348" s="262">
        <f t="shared" si="57"/>
        <v>0</v>
      </c>
      <c r="K348" s="262">
        <f t="shared" si="58"/>
        <v>1328125</v>
      </c>
      <c r="L348" s="7"/>
    </row>
    <row r="349" spans="1:12" x14ac:dyDescent="0.25">
      <c r="A349" s="261"/>
      <c r="B349" s="709" t="s">
        <v>378</v>
      </c>
      <c r="C349" s="710">
        <v>1</v>
      </c>
      <c r="D349" s="710">
        <v>1694951</v>
      </c>
      <c r="E349" s="262">
        <v>30000</v>
      </c>
      <c r="F349" s="262"/>
      <c r="G349" s="262">
        <f t="shared" si="54"/>
        <v>1724951</v>
      </c>
      <c r="H349" s="262">
        <f t="shared" si="55"/>
        <v>1694951</v>
      </c>
      <c r="I349" s="262">
        <f t="shared" si="56"/>
        <v>30000</v>
      </c>
      <c r="J349" s="262">
        <f t="shared" si="57"/>
        <v>0</v>
      </c>
      <c r="K349" s="262">
        <f t="shared" si="58"/>
        <v>1724951</v>
      </c>
      <c r="L349" s="7"/>
    </row>
    <row r="350" spans="1:12" x14ac:dyDescent="0.25">
      <c r="A350" s="261"/>
      <c r="B350" s="709" t="s">
        <v>543</v>
      </c>
      <c r="C350" s="710">
        <v>1</v>
      </c>
      <c r="D350" s="710">
        <v>1695647</v>
      </c>
      <c r="E350" s="262">
        <v>30000</v>
      </c>
      <c r="F350" s="262"/>
      <c r="G350" s="262">
        <f t="shared" si="54"/>
        <v>1725647</v>
      </c>
      <c r="H350" s="262">
        <f t="shared" si="55"/>
        <v>1695647</v>
      </c>
      <c r="I350" s="262">
        <f t="shared" si="56"/>
        <v>30000</v>
      </c>
      <c r="J350" s="262">
        <f t="shared" si="57"/>
        <v>0</v>
      </c>
      <c r="K350" s="262">
        <f t="shared" si="58"/>
        <v>1725647</v>
      </c>
      <c r="L350" s="7"/>
    </row>
    <row r="351" spans="1:12" x14ac:dyDescent="0.25">
      <c r="A351" s="261"/>
      <c r="B351" s="709" t="s">
        <v>628</v>
      </c>
      <c r="C351" s="710">
        <v>1</v>
      </c>
      <c r="D351" s="710">
        <v>1751236</v>
      </c>
      <c r="E351" s="262">
        <v>30000</v>
      </c>
      <c r="F351" s="262"/>
      <c r="G351" s="262">
        <f t="shared" si="54"/>
        <v>1781236</v>
      </c>
      <c r="H351" s="262">
        <f t="shared" si="55"/>
        <v>1751236</v>
      </c>
      <c r="I351" s="262">
        <f t="shared" si="56"/>
        <v>30000</v>
      </c>
      <c r="J351" s="262">
        <f t="shared" si="57"/>
        <v>0</v>
      </c>
      <c r="K351" s="262">
        <f t="shared" si="58"/>
        <v>1781236</v>
      </c>
      <c r="L351" s="7"/>
    </row>
    <row r="352" spans="1:12" x14ac:dyDescent="0.25">
      <c r="A352" s="261"/>
      <c r="B352" s="709" t="s">
        <v>503</v>
      </c>
      <c r="C352" s="710">
        <v>1</v>
      </c>
      <c r="D352" s="710">
        <v>1562994</v>
      </c>
      <c r="E352" s="262">
        <v>30000</v>
      </c>
      <c r="F352" s="262"/>
      <c r="G352" s="262">
        <f t="shared" si="54"/>
        <v>1592994</v>
      </c>
      <c r="H352" s="262">
        <f t="shared" si="55"/>
        <v>1562994</v>
      </c>
      <c r="I352" s="262">
        <f t="shared" si="56"/>
        <v>30000</v>
      </c>
      <c r="J352" s="262">
        <f t="shared" si="57"/>
        <v>0</v>
      </c>
      <c r="K352" s="262">
        <f t="shared" si="58"/>
        <v>1592994</v>
      </c>
      <c r="L352" s="7"/>
    </row>
    <row r="353" spans="1:12" s="17" customFormat="1" x14ac:dyDescent="0.25">
      <c r="A353" s="261"/>
      <c r="B353" s="709" t="s">
        <v>691</v>
      </c>
      <c r="C353" s="710">
        <v>1</v>
      </c>
      <c r="D353" s="710">
        <v>1802375</v>
      </c>
      <c r="E353" s="262">
        <v>30000</v>
      </c>
      <c r="F353" s="262"/>
      <c r="G353" s="262">
        <f t="shared" si="54"/>
        <v>1832375</v>
      </c>
      <c r="H353" s="262">
        <f t="shared" si="55"/>
        <v>1802375</v>
      </c>
      <c r="I353" s="262">
        <f t="shared" si="56"/>
        <v>30000</v>
      </c>
      <c r="J353" s="262">
        <f t="shared" si="57"/>
        <v>0</v>
      </c>
      <c r="K353" s="262">
        <f t="shared" si="58"/>
        <v>1832375</v>
      </c>
      <c r="L353" s="7"/>
    </row>
    <row r="354" spans="1:12" x14ac:dyDescent="0.25">
      <c r="A354" s="261"/>
      <c r="B354" s="709" t="s">
        <v>800</v>
      </c>
      <c r="C354" s="710">
        <v>1</v>
      </c>
      <c r="D354" s="710">
        <v>2110917</v>
      </c>
      <c r="E354" s="262">
        <v>30000</v>
      </c>
      <c r="F354" s="262"/>
      <c r="G354" s="262">
        <f t="shared" si="54"/>
        <v>2140917</v>
      </c>
      <c r="H354" s="262">
        <f t="shared" si="55"/>
        <v>2110917</v>
      </c>
      <c r="I354" s="262">
        <f t="shared" si="56"/>
        <v>30000</v>
      </c>
      <c r="J354" s="262">
        <f t="shared" si="57"/>
        <v>0</v>
      </c>
      <c r="K354" s="262">
        <f t="shared" si="58"/>
        <v>2140917</v>
      </c>
      <c r="L354" s="7"/>
    </row>
    <row r="355" spans="1:12" s="17" customFormat="1" x14ac:dyDescent="0.25">
      <c r="A355" s="261"/>
      <c r="B355" s="709" t="s">
        <v>402</v>
      </c>
      <c r="C355" s="710">
        <v>1</v>
      </c>
      <c r="D355" s="710">
        <v>2360801</v>
      </c>
      <c r="E355" s="262">
        <v>30000</v>
      </c>
      <c r="F355" s="262"/>
      <c r="G355" s="262">
        <f t="shared" si="54"/>
        <v>2390801</v>
      </c>
      <c r="H355" s="262">
        <f t="shared" si="55"/>
        <v>2360801</v>
      </c>
      <c r="I355" s="262">
        <f t="shared" si="56"/>
        <v>30000</v>
      </c>
      <c r="J355" s="262">
        <f t="shared" si="57"/>
        <v>0</v>
      </c>
      <c r="K355" s="262">
        <f t="shared" si="58"/>
        <v>2390801</v>
      </c>
      <c r="L355" s="7"/>
    </row>
    <row r="356" spans="1:12" x14ac:dyDescent="0.25">
      <c r="A356" s="263" t="s">
        <v>1</v>
      </c>
      <c r="B356" s="271"/>
      <c r="C356" s="602">
        <f>SUM(C334:C355)</f>
        <v>49</v>
      </c>
      <c r="D356" s="602">
        <f>SUM(D334:D355)</f>
        <v>24751236</v>
      </c>
      <c r="E356" s="602">
        <f>SUM(E334:E355)</f>
        <v>660000</v>
      </c>
      <c r="F356" s="602">
        <f>SUM(F334:F355)</f>
        <v>0</v>
      </c>
      <c r="G356" s="262">
        <f t="shared" si="54"/>
        <v>25411236</v>
      </c>
      <c r="H356" s="602">
        <f>SUM(H334:H355)</f>
        <v>43846496</v>
      </c>
      <c r="I356" s="602">
        <f>SUM(I334:I355)</f>
        <v>1470000</v>
      </c>
      <c r="J356" s="602">
        <f>SUM(J334:J355)</f>
        <v>0</v>
      </c>
      <c r="K356" s="602">
        <f>SUM(K334:K355)</f>
        <v>45316496</v>
      </c>
      <c r="L356" s="7"/>
    </row>
    <row r="357" spans="1:12" x14ac:dyDescent="0.25">
      <c r="A357" s="261"/>
      <c r="B357" s="271"/>
      <c r="C357" s="262"/>
      <c r="D357" s="262">
        <v>1811724</v>
      </c>
      <c r="E357" s="262"/>
      <c r="F357" s="262"/>
      <c r="G357" s="262"/>
      <c r="H357" s="262"/>
      <c r="I357" s="262"/>
      <c r="J357" s="262"/>
      <c r="K357" s="262"/>
      <c r="L357" s="7"/>
    </row>
    <row r="358" spans="1:12" x14ac:dyDescent="0.25">
      <c r="A358" s="261"/>
      <c r="B358" s="272" t="s">
        <v>420</v>
      </c>
      <c r="C358" s="262">
        <v>1</v>
      </c>
      <c r="D358" s="265">
        <v>9273943</v>
      </c>
      <c r="E358" s="266">
        <v>374361</v>
      </c>
      <c r="F358" s="273">
        <v>7914876</v>
      </c>
      <c r="G358" s="262">
        <f>SUM(D358:F358)</f>
        <v>17563180</v>
      </c>
      <c r="H358" s="262">
        <f>C358*D358</f>
        <v>9273943</v>
      </c>
      <c r="I358" s="262">
        <f>C358*E358</f>
        <v>374361</v>
      </c>
      <c r="J358" s="262">
        <f>C358*F358</f>
        <v>7914876</v>
      </c>
      <c r="K358" s="262">
        <f>C358*G358</f>
        <v>17563180</v>
      </c>
      <c r="L358" s="7"/>
    </row>
    <row r="359" spans="1:12" x14ac:dyDescent="0.25">
      <c r="A359" s="261"/>
      <c r="B359" s="272"/>
      <c r="C359" s="262"/>
      <c r="D359" s="262"/>
      <c r="E359" s="262"/>
      <c r="F359" s="262"/>
      <c r="G359" s="262">
        <f>SUM(D359:F359)</f>
        <v>0</v>
      </c>
      <c r="H359" s="262">
        <f>C359*D359</f>
        <v>0</v>
      </c>
      <c r="I359" s="262">
        <f>C359*E359</f>
        <v>0</v>
      </c>
      <c r="J359" s="262">
        <f>C359*F359</f>
        <v>0</v>
      </c>
      <c r="K359" s="262">
        <f>C359*G359</f>
        <v>0</v>
      </c>
      <c r="L359" s="7"/>
    </row>
    <row r="360" spans="1:12" x14ac:dyDescent="0.25">
      <c r="A360" s="261"/>
      <c r="B360" s="272"/>
      <c r="C360" s="262">
        <f t="shared" ref="C360:K360" si="59">SUM(C358:C359)</f>
        <v>1</v>
      </c>
      <c r="D360" s="262">
        <f t="shared" si="59"/>
        <v>9273943</v>
      </c>
      <c r="E360" s="262">
        <f t="shared" si="59"/>
        <v>374361</v>
      </c>
      <c r="F360" s="262">
        <f t="shared" si="59"/>
        <v>7914876</v>
      </c>
      <c r="G360" s="262">
        <f t="shared" si="59"/>
        <v>17563180</v>
      </c>
      <c r="H360" s="262">
        <f t="shared" si="59"/>
        <v>9273943</v>
      </c>
      <c r="I360" s="262">
        <f t="shared" si="59"/>
        <v>374361</v>
      </c>
      <c r="J360" s="262">
        <f t="shared" si="59"/>
        <v>7914876</v>
      </c>
      <c r="K360" s="262">
        <f t="shared" si="59"/>
        <v>17563180</v>
      </c>
      <c r="L360" s="7"/>
    </row>
    <row r="361" spans="1:12" x14ac:dyDescent="0.25">
      <c r="A361" s="261"/>
      <c r="B361" s="272"/>
      <c r="C361" s="262"/>
      <c r="D361" s="262"/>
      <c r="E361" s="262"/>
      <c r="F361" s="262"/>
      <c r="G361" s="262"/>
      <c r="H361" s="262"/>
      <c r="I361" s="262"/>
      <c r="J361" s="262"/>
      <c r="K361" s="262"/>
      <c r="L361" s="7"/>
    </row>
    <row r="362" spans="1:12" x14ac:dyDescent="0.25">
      <c r="A362" s="259" t="s">
        <v>428</v>
      </c>
      <c r="B362" s="261"/>
      <c r="C362" s="264">
        <f t="shared" ref="C362:K362" si="60">C356+C360</f>
        <v>50</v>
      </c>
      <c r="D362" s="264">
        <f t="shared" si="60"/>
        <v>34025179</v>
      </c>
      <c r="E362" s="264">
        <f t="shared" si="60"/>
        <v>1034361</v>
      </c>
      <c r="F362" s="264">
        <f t="shared" si="60"/>
        <v>7914876</v>
      </c>
      <c r="G362" s="264">
        <f t="shared" si="60"/>
        <v>42974416</v>
      </c>
      <c r="H362" s="264">
        <f t="shared" si="60"/>
        <v>53120439</v>
      </c>
      <c r="I362" s="264">
        <f t="shared" si="60"/>
        <v>1844361</v>
      </c>
      <c r="J362" s="264">
        <f t="shared" si="60"/>
        <v>7914876</v>
      </c>
      <c r="K362" s="264">
        <f t="shared" si="60"/>
        <v>62879676</v>
      </c>
      <c r="L362" s="7"/>
    </row>
    <row r="363" spans="1:12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7"/>
    </row>
    <row r="364" spans="1:12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7"/>
    </row>
    <row r="365" spans="1:12" ht="23.25" x14ac:dyDescent="0.35">
      <c r="A365" s="970" t="s">
        <v>1045</v>
      </c>
      <c r="B365" s="970"/>
      <c r="C365" s="970"/>
      <c r="D365" s="970"/>
      <c r="E365" s="970"/>
      <c r="F365" s="970"/>
      <c r="G365" s="970"/>
      <c r="H365" s="970"/>
      <c r="I365" s="970"/>
      <c r="J365" s="970"/>
      <c r="K365" s="970"/>
      <c r="L365" s="7"/>
    </row>
    <row r="366" spans="1:12" ht="18" x14ac:dyDescent="0.25">
      <c r="A366" s="949" t="s">
        <v>226</v>
      </c>
      <c r="B366" s="949"/>
      <c r="C366" s="949"/>
      <c r="D366" s="949"/>
      <c r="E366" s="949"/>
      <c r="F366" s="949"/>
      <c r="G366" s="949"/>
      <c r="H366" s="949"/>
      <c r="I366" s="949"/>
      <c r="J366" s="949"/>
      <c r="K366" s="949"/>
      <c r="L366" s="7"/>
    </row>
    <row r="367" spans="1:12" ht="18" x14ac:dyDescent="0.25">
      <c r="A367" s="949" t="s">
        <v>227</v>
      </c>
      <c r="B367" s="950"/>
      <c r="C367" s="950"/>
      <c r="D367" s="950"/>
      <c r="E367" s="950"/>
      <c r="F367" s="950"/>
      <c r="G367" s="950"/>
      <c r="H367" s="950"/>
      <c r="I367" s="950"/>
      <c r="J367" s="950"/>
      <c r="K367" s="950"/>
      <c r="L367" s="7"/>
    </row>
    <row r="368" spans="1:12" ht="18" x14ac:dyDescent="0.25">
      <c r="A368" s="950" t="s">
        <v>486</v>
      </c>
      <c r="B368" s="950"/>
      <c r="C368" s="950"/>
      <c r="D368" s="950"/>
      <c r="E368" s="950"/>
      <c r="F368" s="950"/>
      <c r="G368" s="950"/>
      <c r="H368" s="950"/>
      <c r="I368" s="950"/>
      <c r="J368" s="950"/>
      <c r="K368" s="950"/>
      <c r="L368" s="7"/>
    </row>
    <row r="369" spans="1:12" ht="48.75" x14ac:dyDescent="0.25">
      <c r="A369" s="10"/>
      <c r="B369" s="9" t="s">
        <v>228</v>
      </c>
      <c r="C369" s="9" t="s">
        <v>798</v>
      </c>
      <c r="D369" s="9" t="s">
        <v>229</v>
      </c>
      <c r="E369" s="9" t="s">
        <v>468</v>
      </c>
      <c r="F369" s="9" t="s">
        <v>231</v>
      </c>
      <c r="G369" s="9" t="s">
        <v>232</v>
      </c>
      <c r="H369" s="9" t="s">
        <v>233</v>
      </c>
      <c r="I369" s="9" t="s">
        <v>469</v>
      </c>
      <c r="J369" s="9" t="s">
        <v>234</v>
      </c>
      <c r="K369" s="609" t="s">
        <v>799</v>
      </c>
      <c r="L369" s="7"/>
    </row>
    <row r="370" spans="1:12" x14ac:dyDescent="0.25">
      <c r="A370" s="612"/>
      <c r="B370" s="612"/>
      <c r="C370" s="612"/>
      <c r="D370" s="612"/>
      <c r="E370" s="612"/>
      <c r="F370" s="612"/>
      <c r="G370" s="612"/>
      <c r="H370" s="612"/>
      <c r="I370" s="612"/>
      <c r="J370" s="612"/>
      <c r="K370" s="607" t="s">
        <v>235</v>
      </c>
      <c r="L370" s="7"/>
    </row>
    <row r="371" spans="1:12" x14ac:dyDescent="0.25">
      <c r="A371" s="612"/>
      <c r="B371" s="5" t="s">
        <v>249</v>
      </c>
      <c r="C371" s="2">
        <v>1</v>
      </c>
      <c r="D371" s="2">
        <v>445130</v>
      </c>
      <c r="E371" s="28">
        <v>30000</v>
      </c>
      <c r="F371" s="28"/>
      <c r="G371" s="2">
        <f t="shared" ref="G371:G385" si="61">SUM(D371:F371)</f>
        <v>475130</v>
      </c>
      <c r="H371" s="2">
        <f t="shared" ref="H371:H384" si="62">C371*D371</f>
        <v>445130</v>
      </c>
      <c r="I371" s="2">
        <f t="shared" ref="I371:I384" si="63">C371*E371</f>
        <v>30000</v>
      </c>
      <c r="J371" s="2">
        <f t="shared" ref="J371:J384" si="64">C371*F371</f>
        <v>0</v>
      </c>
      <c r="K371" s="2">
        <f t="shared" ref="K371:K384" si="65">C371*G371</f>
        <v>475130</v>
      </c>
      <c r="L371" s="7"/>
    </row>
    <row r="372" spans="1:12" x14ac:dyDescent="0.25">
      <c r="A372" s="612"/>
      <c r="B372" s="5" t="s">
        <v>264</v>
      </c>
      <c r="C372" s="2">
        <v>1</v>
      </c>
      <c r="D372" s="2">
        <v>466718</v>
      </c>
      <c r="E372" s="28">
        <v>30000</v>
      </c>
      <c r="F372" s="28"/>
      <c r="G372" s="2">
        <f t="shared" si="61"/>
        <v>496718</v>
      </c>
      <c r="H372" s="2">
        <f t="shared" si="62"/>
        <v>466718</v>
      </c>
      <c r="I372" s="2">
        <f t="shared" si="63"/>
        <v>30000</v>
      </c>
      <c r="J372" s="2">
        <f t="shared" si="64"/>
        <v>0</v>
      </c>
      <c r="K372" s="2">
        <f t="shared" si="65"/>
        <v>496718</v>
      </c>
      <c r="L372" s="7"/>
    </row>
    <row r="373" spans="1:12" x14ac:dyDescent="0.25">
      <c r="A373" s="612"/>
      <c r="B373" s="5" t="s">
        <v>266</v>
      </c>
      <c r="C373" s="2">
        <v>1</v>
      </c>
      <c r="D373" s="2">
        <v>384823</v>
      </c>
      <c r="E373" s="28">
        <v>30000</v>
      </c>
      <c r="F373" s="28"/>
      <c r="G373" s="2">
        <f t="shared" si="61"/>
        <v>414823</v>
      </c>
      <c r="H373" s="2">
        <f t="shared" si="62"/>
        <v>384823</v>
      </c>
      <c r="I373" s="2">
        <f t="shared" si="63"/>
        <v>30000</v>
      </c>
      <c r="J373" s="2">
        <f t="shared" si="64"/>
        <v>0</v>
      </c>
      <c r="K373" s="2">
        <f t="shared" si="65"/>
        <v>414823</v>
      </c>
      <c r="L373" s="7"/>
    </row>
    <row r="374" spans="1:12" x14ac:dyDescent="0.25">
      <c r="A374" s="612"/>
      <c r="B374" s="5" t="s">
        <v>279</v>
      </c>
      <c r="C374" s="2">
        <v>2</v>
      </c>
      <c r="D374" s="2">
        <v>497000</v>
      </c>
      <c r="E374" s="28">
        <v>30000</v>
      </c>
      <c r="F374" s="28"/>
      <c r="G374" s="2">
        <f t="shared" si="61"/>
        <v>527000</v>
      </c>
      <c r="H374" s="2">
        <f t="shared" si="62"/>
        <v>994000</v>
      </c>
      <c r="I374" s="2">
        <f t="shared" si="63"/>
        <v>60000</v>
      </c>
      <c r="J374" s="2">
        <f t="shared" si="64"/>
        <v>0</v>
      </c>
      <c r="K374" s="2">
        <f t="shared" si="65"/>
        <v>1054000</v>
      </c>
      <c r="L374" s="7"/>
    </row>
    <row r="375" spans="1:12" x14ac:dyDescent="0.25">
      <c r="A375" s="612"/>
      <c r="B375" s="5" t="s">
        <v>311</v>
      </c>
      <c r="C375" s="2">
        <v>1</v>
      </c>
      <c r="D375" s="2">
        <v>661237</v>
      </c>
      <c r="E375" s="28">
        <v>30000</v>
      </c>
      <c r="F375" s="28"/>
      <c r="G375" s="2">
        <f t="shared" si="61"/>
        <v>691237</v>
      </c>
      <c r="H375" s="2">
        <f t="shared" si="62"/>
        <v>661237</v>
      </c>
      <c r="I375" s="2">
        <f t="shared" si="63"/>
        <v>30000</v>
      </c>
      <c r="J375" s="2">
        <f t="shared" si="64"/>
        <v>0</v>
      </c>
      <c r="K375" s="2">
        <f t="shared" si="65"/>
        <v>691237</v>
      </c>
      <c r="L375" s="7"/>
    </row>
    <row r="376" spans="1:12" x14ac:dyDescent="0.25">
      <c r="A376" s="612"/>
      <c r="B376" s="5" t="s">
        <v>312</v>
      </c>
      <c r="C376" s="2">
        <v>1</v>
      </c>
      <c r="D376" s="2">
        <v>684340</v>
      </c>
      <c r="E376" s="28">
        <v>30000</v>
      </c>
      <c r="F376" s="28"/>
      <c r="G376" s="2">
        <f t="shared" si="61"/>
        <v>714340</v>
      </c>
      <c r="H376" s="2">
        <f t="shared" si="62"/>
        <v>684340</v>
      </c>
      <c r="I376" s="2">
        <f t="shared" si="63"/>
        <v>30000</v>
      </c>
      <c r="J376" s="2">
        <f t="shared" si="64"/>
        <v>0</v>
      </c>
      <c r="K376" s="2">
        <f t="shared" si="65"/>
        <v>714340</v>
      </c>
      <c r="L376" s="7"/>
    </row>
    <row r="377" spans="1:12" s="17" customFormat="1" x14ac:dyDescent="0.25">
      <c r="A377" s="612"/>
      <c r="B377" s="5" t="s">
        <v>326</v>
      </c>
      <c r="C377" s="2">
        <v>11</v>
      </c>
      <c r="D377" s="2">
        <v>826204</v>
      </c>
      <c r="E377" s="28">
        <v>30000</v>
      </c>
      <c r="F377" s="28"/>
      <c r="G377" s="2">
        <f t="shared" si="61"/>
        <v>856204</v>
      </c>
      <c r="H377" s="2">
        <f t="shared" si="62"/>
        <v>9088244</v>
      </c>
      <c r="I377" s="2">
        <f t="shared" si="63"/>
        <v>330000</v>
      </c>
      <c r="J377" s="2">
        <f t="shared" si="64"/>
        <v>0</v>
      </c>
      <c r="K377" s="2">
        <f t="shared" si="65"/>
        <v>9418244</v>
      </c>
      <c r="L377" s="7"/>
    </row>
    <row r="378" spans="1:12" s="17" customFormat="1" x14ac:dyDescent="0.25">
      <c r="A378" s="612"/>
      <c r="B378" s="5" t="s">
        <v>327</v>
      </c>
      <c r="C378" s="2">
        <v>8</v>
      </c>
      <c r="D378" s="2">
        <v>857983</v>
      </c>
      <c r="E378" s="28">
        <v>30000</v>
      </c>
      <c r="F378" s="28"/>
      <c r="G378" s="2">
        <f t="shared" si="61"/>
        <v>887983</v>
      </c>
      <c r="H378" s="2">
        <f t="shared" si="62"/>
        <v>6863864</v>
      </c>
      <c r="I378" s="2">
        <f t="shared" si="63"/>
        <v>240000</v>
      </c>
      <c r="J378" s="2">
        <f t="shared" si="64"/>
        <v>0</v>
      </c>
      <c r="K378" s="2">
        <f t="shared" si="65"/>
        <v>7103864</v>
      </c>
      <c r="L378" s="7"/>
    </row>
    <row r="379" spans="1:12" s="17" customFormat="1" x14ac:dyDescent="0.25">
      <c r="A379" s="612"/>
      <c r="B379" s="5" t="s">
        <v>342</v>
      </c>
      <c r="C379" s="2">
        <v>2</v>
      </c>
      <c r="D379" s="2">
        <v>992228</v>
      </c>
      <c r="E379" s="28">
        <v>30000</v>
      </c>
      <c r="F379" s="28"/>
      <c r="G379" s="2">
        <f t="shared" si="61"/>
        <v>1022228</v>
      </c>
      <c r="H379" s="2">
        <f t="shared" si="62"/>
        <v>1984456</v>
      </c>
      <c r="I379" s="2">
        <f t="shared" si="63"/>
        <v>60000</v>
      </c>
      <c r="J379" s="2">
        <f t="shared" si="64"/>
        <v>0</v>
      </c>
      <c r="K379" s="2">
        <f t="shared" si="65"/>
        <v>2044456</v>
      </c>
      <c r="L379" s="7"/>
    </row>
    <row r="380" spans="1:12" s="17" customFormat="1" x14ac:dyDescent="0.25">
      <c r="A380" s="612"/>
      <c r="B380" s="5" t="s">
        <v>356</v>
      </c>
      <c r="C380" s="2">
        <v>1</v>
      </c>
      <c r="D380" s="2">
        <v>1094732</v>
      </c>
      <c r="E380" s="28">
        <v>30000</v>
      </c>
      <c r="F380" s="28"/>
      <c r="G380" s="2">
        <f t="shared" si="61"/>
        <v>1124732</v>
      </c>
      <c r="H380" s="2">
        <f t="shared" si="62"/>
        <v>1094732</v>
      </c>
      <c r="I380" s="2">
        <f t="shared" si="63"/>
        <v>30000</v>
      </c>
      <c r="J380" s="2">
        <f t="shared" si="64"/>
        <v>0</v>
      </c>
      <c r="K380" s="2">
        <f t="shared" si="65"/>
        <v>1124732</v>
      </c>
      <c r="L380" s="7"/>
    </row>
    <row r="381" spans="1:12" s="17" customFormat="1" x14ac:dyDescent="0.25">
      <c r="A381" s="612"/>
      <c r="B381" s="5" t="s">
        <v>371</v>
      </c>
      <c r="C381" s="2">
        <v>1</v>
      </c>
      <c r="D381" s="2">
        <v>1326884</v>
      </c>
      <c r="E381" s="28">
        <v>30000</v>
      </c>
      <c r="F381" s="28"/>
      <c r="G381" s="2">
        <f t="shared" si="61"/>
        <v>1356884</v>
      </c>
      <c r="H381" s="2">
        <f t="shared" si="62"/>
        <v>1326884</v>
      </c>
      <c r="I381" s="2">
        <f t="shared" si="63"/>
        <v>30000</v>
      </c>
      <c r="J381" s="2">
        <f t="shared" si="64"/>
        <v>0</v>
      </c>
      <c r="K381" s="2">
        <f t="shared" si="65"/>
        <v>1356884</v>
      </c>
      <c r="L381" s="7"/>
    </row>
    <row r="382" spans="1:12" s="17" customFormat="1" x14ac:dyDescent="0.25">
      <c r="A382" s="612"/>
      <c r="B382" s="5" t="s">
        <v>374</v>
      </c>
      <c r="C382" s="2">
        <v>1</v>
      </c>
      <c r="D382" s="2">
        <v>1484627</v>
      </c>
      <c r="E382" s="28">
        <v>30000</v>
      </c>
      <c r="F382" s="28"/>
      <c r="G382" s="2">
        <f t="shared" si="61"/>
        <v>1514627</v>
      </c>
      <c r="H382" s="2">
        <f t="shared" si="62"/>
        <v>1484627</v>
      </c>
      <c r="I382" s="2">
        <f t="shared" si="63"/>
        <v>30000</v>
      </c>
      <c r="J382" s="2">
        <f t="shared" si="64"/>
        <v>0</v>
      </c>
      <c r="K382" s="2">
        <f t="shared" si="65"/>
        <v>1514627</v>
      </c>
      <c r="L382" s="7"/>
    </row>
    <row r="383" spans="1:12" s="17" customFormat="1" x14ac:dyDescent="0.25">
      <c r="A383" s="612"/>
      <c r="B383" s="11" t="s">
        <v>582</v>
      </c>
      <c r="C383" s="2">
        <v>1</v>
      </c>
      <c r="D383" s="2">
        <v>2605457</v>
      </c>
      <c r="E383" s="28">
        <v>30000</v>
      </c>
      <c r="F383" s="28"/>
      <c r="G383" s="2">
        <f t="shared" si="61"/>
        <v>2635457</v>
      </c>
      <c r="H383" s="2">
        <f t="shared" si="62"/>
        <v>2605457</v>
      </c>
      <c r="I383" s="2">
        <f t="shared" si="63"/>
        <v>30000</v>
      </c>
      <c r="J383" s="2">
        <f t="shared" si="64"/>
        <v>0</v>
      </c>
      <c r="K383" s="2">
        <f t="shared" si="65"/>
        <v>2635457</v>
      </c>
      <c r="L383" s="7"/>
    </row>
    <row r="384" spans="1:12" s="17" customFormat="1" x14ac:dyDescent="0.25">
      <c r="A384" s="612"/>
      <c r="B384" s="11" t="s">
        <v>583</v>
      </c>
      <c r="C384" s="2">
        <v>1</v>
      </c>
      <c r="D384" s="2">
        <v>2805669</v>
      </c>
      <c r="E384" s="28">
        <v>30000</v>
      </c>
      <c r="F384" s="28"/>
      <c r="G384" s="2">
        <f t="shared" si="61"/>
        <v>2835669</v>
      </c>
      <c r="H384" s="2">
        <f t="shared" si="62"/>
        <v>2805669</v>
      </c>
      <c r="I384" s="2">
        <f t="shared" si="63"/>
        <v>30000</v>
      </c>
      <c r="J384" s="2">
        <f t="shared" si="64"/>
        <v>0</v>
      </c>
      <c r="K384" s="2">
        <f t="shared" si="65"/>
        <v>2835669</v>
      </c>
      <c r="L384" s="7"/>
    </row>
    <row r="385" spans="1:12" x14ac:dyDescent="0.25">
      <c r="A385" s="12" t="s">
        <v>1</v>
      </c>
      <c r="B385" s="5" t="s">
        <v>415</v>
      </c>
      <c r="C385" s="608">
        <f>SUM(C371:C384)</f>
        <v>33</v>
      </c>
      <c r="D385" s="608">
        <f>SUM(D371:D384)</f>
        <v>15133032</v>
      </c>
      <c r="E385" s="608">
        <f>SUM(E371:E384)</f>
        <v>420000</v>
      </c>
      <c r="F385" s="608">
        <f>SUM(F371:F384)</f>
        <v>0</v>
      </c>
      <c r="G385" s="2">
        <f t="shared" si="61"/>
        <v>15553032</v>
      </c>
      <c r="H385" s="608">
        <f>SUM(H371:H384)</f>
        <v>30890181</v>
      </c>
      <c r="I385" s="608">
        <f>SUM(I371:I384)</f>
        <v>990000</v>
      </c>
      <c r="J385" s="608">
        <f>SUM(J371:J384)</f>
        <v>0</v>
      </c>
      <c r="K385" s="608">
        <f>SUM(K371:K384)</f>
        <v>31880181</v>
      </c>
      <c r="L385" s="7"/>
    </row>
    <row r="386" spans="1:12" x14ac:dyDescent="0.25">
      <c r="A386" s="612"/>
      <c r="B386" s="612"/>
      <c r="C386" s="2"/>
      <c r="D386" s="2"/>
      <c r="E386" s="2"/>
      <c r="F386" s="2"/>
      <c r="G386" s="2"/>
      <c r="H386" s="2"/>
      <c r="I386" s="2"/>
      <c r="J386" s="2"/>
      <c r="K386" s="2"/>
      <c r="L386" s="7"/>
    </row>
    <row r="387" spans="1:12" x14ac:dyDescent="0.25">
      <c r="A387" s="612"/>
      <c r="B387" s="13" t="s">
        <v>420</v>
      </c>
      <c r="C387" s="2"/>
      <c r="D387" s="14">
        <v>1247870</v>
      </c>
      <c r="E387" s="15"/>
      <c r="F387" s="16">
        <v>9650378</v>
      </c>
      <c r="G387" s="2">
        <f>SUM(D387:F387)</f>
        <v>10898248</v>
      </c>
      <c r="H387" s="2">
        <f>C387*D387</f>
        <v>0</v>
      </c>
      <c r="I387" s="2">
        <f>C387*E387</f>
        <v>0</v>
      </c>
      <c r="J387" s="2">
        <f>C387*F387</f>
        <v>0</v>
      </c>
      <c r="K387" s="2">
        <f>C387*G387</f>
        <v>0</v>
      </c>
      <c r="L387" s="7"/>
    </row>
    <row r="388" spans="1:12" x14ac:dyDescent="0.25">
      <c r="A388" s="612"/>
      <c r="B388" s="13"/>
      <c r="C388" s="2"/>
      <c r="D388" s="2"/>
      <c r="E388" s="2"/>
      <c r="F388" s="2"/>
      <c r="G388" s="2">
        <f>SUM(D388:F388)</f>
        <v>0</v>
      </c>
      <c r="H388" s="2">
        <f>C388*D388</f>
        <v>0</v>
      </c>
      <c r="I388" s="2">
        <f>C388*E388</f>
        <v>0</v>
      </c>
      <c r="J388" s="2">
        <f>C388*F388</f>
        <v>0</v>
      </c>
      <c r="K388" s="2">
        <f>C388*G388</f>
        <v>0</v>
      </c>
      <c r="L388" s="7"/>
    </row>
    <row r="389" spans="1:12" x14ac:dyDescent="0.25">
      <c r="A389" s="612"/>
      <c r="B389" s="13"/>
      <c r="C389" s="2">
        <f t="shared" ref="C389:K389" si="66">SUM(C387:C388)</f>
        <v>0</v>
      </c>
      <c r="D389" s="2">
        <f t="shared" si="66"/>
        <v>1247870</v>
      </c>
      <c r="E389" s="2">
        <f t="shared" si="66"/>
        <v>0</v>
      </c>
      <c r="F389" s="2">
        <f t="shared" si="66"/>
        <v>9650378</v>
      </c>
      <c r="G389" s="2">
        <f t="shared" si="66"/>
        <v>10898248</v>
      </c>
      <c r="H389" s="2">
        <f t="shared" si="66"/>
        <v>0</v>
      </c>
      <c r="I389" s="2">
        <f t="shared" si="66"/>
        <v>0</v>
      </c>
      <c r="J389" s="2">
        <f t="shared" si="66"/>
        <v>0</v>
      </c>
      <c r="K389" s="2">
        <f t="shared" si="66"/>
        <v>0</v>
      </c>
      <c r="L389" s="7"/>
    </row>
    <row r="390" spans="1:12" x14ac:dyDescent="0.25">
      <c r="A390" s="61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7"/>
    </row>
    <row r="391" spans="1:12" x14ac:dyDescent="0.25">
      <c r="A391" s="10" t="s">
        <v>428</v>
      </c>
      <c r="B391" s="10"/>
      <c r="C391" s="22">
        <f t="shared" ref="C391:K391" si="67">C385+C389</f>
        <v>33</v>
      </c>
      <c r="D391" s="22">
        <f t="shared" si="67"/>
        <v>16380902</v>
      </c>
      <c r="E391" s="22">
        <f t="shared" si="67"/>
        <v>420000</v>
      </c>
      <c r="F391" s="22">
        <f t="shared" si="67"/>
        <v>9650378</v>
      </c>
      <c r="G391" s="22">
        <f t="shared" si="67"/>
        <v>26451280</v>
      </c>
      <c r="H391" s="22">
        <f t="shared" si="67"/>
        <v>30890181</v>
      </c>
      <c r="I391" s="22">
        <f t="shared" si="67"/>
        <v>990000</v>
      </c>
      <c r="J391" s="22">
        <f t="shared" si="67"/>
        <v>0</v>
      </c>
      <c r="K391" s="22">
        <f t="shared" si="67"/>
        <v>31880181</v>
      </c>
      <c r="L391" s="7"/>
    </row>
    <row r="392" spans="1:12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7"/>
    </row>
    <row r="393" spans="1:12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7"/>
    </row>
    <row r="394" spans="1:12" ht="20.25" x14ac:dyDescent="0.3">
      <c r="A394" s="961" t="s">
        <v>990</v>
      </c>
      <c r="B394" s="961"/>
      <c r="C394" s="961"/>
      <c r="D394" s="961"/>
      <c r="E394" s="961"/>
      <c r="F394" s="961"/>
      <c r="G394" s="961"/>
      <c r="H394" s="961"/>
      <c r="I394" s="961"/>
      <c r="J394" s="961"/>
      <c r="K394" s="961"/>
      <c r="L394" s="7"/>
    </row>
    <row r="395" spans="1:12" ht="18" x14ac:dyDescent="0.25">
      <c r="A395" s="949" t="s">
        <v>226</v>
      </c>
      <c r="B395" s="949"/>
      <c r="C395" s="949"/>
      <c r="D395" s="949"/>
      <c r="E395" s="949"/>
      <c r="F395" s="949"/>
      <c r="G395" s="949"/>
      <c r="H395" s="949"/>
      <c r="I395" s="949"/>
      <c r="J395" s="949"/>
      <c r="K395" s="949"/>
      <c r="L395" s="7"/>
    </row>
    <row r="396" spans="1:12" ht="18" x14ac:dyDescent="0.25">
      <c r="A396" s="949" t="s">
        <v>227</v>
      </c>
      <c r="B396" s="950"/>
      <c r="C396" s="950"/>
      <c r="D396" s="950"/>
      <c r="E396" s="950"/>
      <c r="F396" s="950"/>
      <c r="G396" s="950"/>
      <c r="H396" s="950"/>
      <c r="I396" s="950"/>
      <c r="J396" s="950"/>
      <c r="K396" s="950"/>
      <c r="L396" s="7"/>
    </row>
    <row r="397" spans="1:12" ht="15.75" x14ac:dyDescent="0.25">
      <c r="A397" s="966" t="s">
        <v>671</v>
      </c>
      <c r="B397" s="966"/>
      <c r="C397" s="966"/>
      <c r="D397" s="966"/>
      <c r="E397" s="966"/>
      <c r="F397" s="966"/>
      <c r="G397" s="966"/>
      <c r="H397" s="966"/>
      <c r="I397" s="966"/>
      <c r="J397" s="966"/>
      <c r="K397" s="966"/>
      <c r="L397" s="7"/>
    </row>
    <row r="398" spans="1:12" ht="48.75" x14ac:dyDescent="0.25">
      <c r="A398" s="10"/>
      <c r="B398" s="9" t="s">
        <v>228</v>
      </c>
      <c r="C398" s="9" t="s">
        <v>798</v>
      </c>
      <c r="D398" s="9" t="s">
        <v>229</v>
      </c>
      <c r="E398" s="9" t="s">
        <v>468</v>
      </c>
      <c r="F398" s="9" t="s">
        <v>231</v>
      </c>
      <c r="G398" s="9" t="s">
        <v>232</v>
      </c>
      <c r="H398" s="9" t="s">
        <v>233</v>
      </c>
      <c r="I398" s="9" t="s">
        <v>469</v>
      </c>
      <c r="J398" s="9" t="s">
        <v>234</v>
      </c>
      <c r="K398" s="609" t="s">
        <v>799</v>
      </c>
      <c r="L398" s="7"/>
    </row>
    <row r="399" spans="1:12" x14ac:dyDescent="0.25">
      <c r="A399" s="612"/>
      <c r="B399" s="612"/>
      <c r="C399" s="612"/>
      <c r="D399" s="612"/>
      <c r="E399" s="612"/>
      <c r="F399" s="612"/>
      <c r="G399" s="612"/>
      <c r="H399" s="612"/>
      <c r="I399" s="612"/>
      <c r="J399" s="612"/>
      <c r="K399" s="607" t="s">
        <v>235</v>
      </c>
      <c r="L399" s="7"/>
    </row>
    <row r="400" spans="1:12" x14ac:dyDescent="0.25">
      <c r="A400" s="612"/>
      <c r="B400" s="5" t="s">
        <v>822</v>
      </c>
      <c r="C400" s="2">
        <v>1</v>
      </c>
      <c r="D400" s="711">
        <v>33019</v>
      </c>
      <c r="E400" s="2">
        <v>30000</v>
      </c>
      <c r="F400" s="2">
        <v>5262</v>
      </c>
      <c r="G400" s="2">
        <f t="shared" ref="G400:G443" si="68">SUM(D400:F400)</f>
        <v>68281</v>
      </c>
      <c r="H400" s="2">
        <f>C400*D429</f>
        <v>223694</v>
      </c>
      <c r="I400" s="2">
        <f t="shared" ref="I400:I430" si="69">C400*E400</f>
        <v>30000</v>
      </c>
      <c r="J400" s="2">
        <f t="shared" ref="J400:J428" si="70">C400*F400</f>
        <v>5262</v>
      </c>
      <c r="K400" s="2">
        <f t="shared" ref="K400:K430" si="71">C400*G400</f>
        <v>68281</v>
      </c>
      <c r="L400" s="7"/>
    </row>
    <row r="401" spans="1:12" x14ac:dyDescent="0.25">
      <c r="A401" s="612"/>
      <c r="B401" s="5" t="s">
        <v>259</v>
      </c>
      <c r="C401" s="2">
        <v>1</v>
      </c>
      <c r="D401" s="711">
        <v>36102</v>
      </c>
      <c r="E401" s="2">
        <v>30000</v>
      </c>
      <c r="F401" s="2">
        <v>7262</v>
      </c>
      <c r="G401" s="2">
        <f t="shared" si="68"/>
        <v>73364</v>
      </c>
      <c r="H401" s="2">
        <f>C401*D430</f>
        <v>111847</v>
      </c>
      <c r="I401" s="2">
        <f t="shared" si="69"/>
        <v>30000</v>
      </c>
      <c r="J401" s="2">
        <f t="shared" si="70"/>
        <v>7262</v>
      </c>
      <c r="K401" s="2">
        <f t="shared" si="71"/>
        <v>73364</v>
      </c>
      <c r="L401" s="7"/>
    </row>
    <row r="402" spans="1:12" x14ac:dyDescent="0.25">
      <c r="A402" s="612"/>
      <c r="B402" s="5" t="s">
        <v>260</v>
      </c>
      <c r="C402" s="2">
        <v>2</v>
      </c>
      <c r="D402" s="711">
        <v>74260</v>
      </c>
      <c r="E402" s="2">
        <v>30000</v>
      </c>
      <c r="F402" s="2">
        <v>14524</v>
      </c>
      <c r="G402" s="2">
        <f t="shared" si="68"/>
        <v>118784</v>
      </c>
      <c r="H402" s="2">
        <f>C402*D431</f>
        <v>865692</v>
      </c>
      <c r="I402" s="2">
        <f t="shared" si="69"/>
        <v>60000</v>
      </c>
      <c r="J402" s="2">
        <f t="shared" si="70"/>
        <v>29048</v>
      </c>
      <c r="K402" s="2">
        <f t="shared" si="71"/>
        <v>237568</v>
      </c>
      <c r="L402" s="7"/>
    </row>
    <row r="403" spans="1:12" x14ac:dyDescent="0.25">
      <c r="A403" s="612"/>
      <c r="B403" s="5" t="s">
        <v>261</v>
      </c>
      <c r="C403" s="2">
        <v>5</v>
      </c>
      <c r="D403" s="711">
        <v>190788</v>
      </c>
      <c r="E403" s="2">
        <v>30000</v>
      </c>
      <c r="F403" s="2">
        <v>46446</v>
      </c>
      <c r="G403" s="2">
        <f t="shared" si="68"/>
        <v>267234</v>
      </c>
      <c r="H403" s="2">
        <f>C403*D432</f>
        <v>2893470</v>
      </c>
      <c r="I403" s="2">
        <f t="shared" si="69"/>
        <v>150000</v>
      </c>
      <c r="J403" s="2">
        <f t="shared" si="70"/>
        <v>232230</v>
      </c>
      <c r="K403" s="2">
        <f t="shared" si="71"/>
        <v>1336170</v>
      </c>
      <c r="L403" s="7"/>
    </row>
    <row r="404" spans="1:12" x14ac:dyDescent="0.25">
      <c r="A404" s="612"/>
      <c r="B404" s="5" t="s">
        <v>262</v>
      </c>
      <c r="C404" s="2">
        <v>1</v>
      </c>
      <c r="D404" s="711">
        <v>39185</v>
      </c>
      <c r="E404" s="2">
        <v>30000</v>
      </c>
      <c r="F404" s="2">
        <v>7262</v>
      </c>
      <c r="G404" s="2">
        <f t="shared" si="68"/>
        <v>76447</v>
      </c>
      <c r="H404" s="2">
        <f t="shared" ref="H404:H426" si="72">C404*D434</f>
        <v>122973</v>
      </c>
      <c r="I404" s="2">
        <f t="shared" si="69"/>
        <v>30000</v>
      </c>
      <c r="J404" s="2">
        <f t="shared" si="70"/>
        <v>7262</v>
      </c>
      <c r="K404" s="2">
        <f t="shared" si="71"/>
        <v>76447</v>
      </c>
      <c r="L404" s="7"/>
    </row>
    <row r="405" spans="1:12" x14ac:dyDescent="0.25">
      <c r="A405" s="612"/>
      <c r="B405" s="5" t="s">
        <v>263</v>
      </c>
      <c r="C405" s="2">
        <v>3</v>
      </c>
      <c r="D405" s="711">
        <v>119611</v>
      </c>
      <c r="E405" s="2">
        <v>30000</v>
      </c>
      <c r="F405" s="2">
        <v>14334</v>
      </c>
      <c r="G405" s="2">
        <f t="shared" si="68"/>
        <v>163945</v>
      </c>
      <c r="H405" s="2">
        <f t="shared" si="72"/>
        <v>1171863</v>
      </c>
      <c r="I405" s="2">
        <f t="shared" si="69"/>
        <v>90000</v>
      </c>
      <c r="J405" s="2">
        <f t="shared" si="70"/>
        <v>43002</v>
      </c>
      <c r="K405" s="2">
        <f t="shared" si="71"/>
        <v>491835</v>
      </c>
      <c r="L405" s="7"/>
    </row>
    <row r="406" spans="1:12" x14ac:dyDescent="0.25">
      <c r="A406" s="612"/>
      <c r="B406" s="5" t="s">
        <v>264</v>
      </c>
      <c r="C406" s="2">
        <v>14</v>
      </c>
      <c r="D406" s="711">
        <v>576339</v>
      </c>
      <c r="E406" s="2">
        <v>30000</v>
      </c>
      <c r="F406" s="2">
        <v>123435</v>
      </c>
      <c r="G406" s="2">
        <f t="shared" si="68"/>
        <v>729774</v>
      </c>
      <c r="H406" s="2">
        <f t="shared" si="72"/>
        <v>15826916</v>
      </c>
      <c r="I406" s="2">
        <f t="shared" si="69"/>
        <v>420000</v>
      </c>
      <c r="J406" s="2">
        <f t="shared" si="70"/>
        <v>1728090</v>
      </c>
      <c r="K406" s="2">
        <f t="shared" si="71"/>
        <v>10216836</v>
      </c>
      <c r="L406" s="7"/>
    </row>
    <row r="407" spans="1:12" x14ac:dyDescent="0.25">
      <c r="A407" s="612"/>
      <c r="B407" s="5" t="s">
        <v>271</v>
      </c>
      <c r="C407" s="2">
        <v>1</v>
      </c>
      <c r="D407" s="711">
        <v>37525</v>
      </c>
      <c r="E407" s="2">
        <v>30000</v>
      </c>
      <c r="F407" s="2">
        <v>4793</v>
      </c>
      <c r="G407" s="2">
        <f t="shared" si="68"/>
        <v>72318</v>
      </c>
      <c r="H407" s="2">
        <f t="shared" si="72"/>
        <v>647703</v>
      </c>
      <c r="I407" s="2">
        <f t="shared" si="69"/>
        <v>30000</v>
      </c>
      <c r="J407" s="2">
        <f t="shared" si="70"/>
        <v>4793</v>
      </c>
      <c r="K407" s="2">
        <f t="shared" si="71"/>
        <v>72318</v>
      </c>
      <c r="L407" s="7"/>
    </row>
    <row r="408" spans="1:12" x14ac:dyDescent="0.25">
      <c r="A408" s="612"/>
      <c r="B408" s="5" t="s">
        <v>274</v>
      </c>
      <c r="C408" s="2">
        <v>1</v>
      </c>
      <c r="D408" s="711">
        <v>41108</v>
      </c>
      <c r="E408" s="2">
        <v>30000</v>
      </c>
      <c r="F408" s="2">
        <v>4793</v>
      </c>
      <c r="G408" s="2">
        <f t="shared" si="68"/>
        <v>75901</v>
      </c>
      <c r="H408" s="2">
        <f t="shared" si="72"/>
        <v>938225</v>
      </c>
      <c r="I408" s="2">
        <f t="shared" si="69"/>
        <v>30000</v>
      </c>
      <c r="J408" s="2">
        <f t="shared" si="70"/>
        <v>4793</v>
      </c>
      <c r="K408" s="2">
        <f t="shared" si="71"/>
        <v>75901</v>
      </c>
      <c r="L408" s="7"/>
    </row>
    <row r="409" spans="1:12" x14ac:dyDescent="0.25">
      <c r="A409" s="612"/>
      <c r="B409" s="5" t="s">
        <v>276</v>
      </c>
      <c r="C409" s="2">
        <v>1</v>
      </c>
      <c r="D409" s="711">
        <v>43496</v>
      </c>
      <c r="E409" s="2">
        <v>30000</v>
      </c>
      <c r="F409" s="2">
        <v>45996</v>
      </c>
      <c r="G409" s="2">
        <f t="shared" si="68"/>
        <v>119492</v>
      </c>
      <c r="H409" s="2">
        <f t="shared" si="72"/>
        <v>682174</v>
      </c>
      <c r="I409" s="2">
        <f t="shared" si="69"/>
        <v>30000</v>
      </c>
      <c r="J409" s="2">
        <f t="shared" si="70"/>
        <v>45996</v>
      </c>
      <c r="K409" s="2">
        <f t="shared" si="71"/>
        <v>119492</v>
      </c>
      <c r="L409" s="7"/>
    </row>
    <row r="410" spans="1:12" x14ac:dyDescent="0.25">
      <c r="A410" s="612"/>
      <c r="B410" s="5" t="s">
        <v>278</v>
      </c>
      <c r="C410" s="2">
        <v>1</v>
      </c>
      <c r="D410" s="711">
        <v>45885</v>
      </c>
      <c r="E410" s="2">
        <v>30000</v>
      </c>
      <c r="F410" s="2">
        <v>7262</v>
      </c>
      <c r="G410" s="2">
        <f t="shared" si="68"/>
        <v>83147</v>
      </c>
      <c r="H410" s="2">
        <f t="shared" si="72"/>
        <v>420063</v>
      </c>
      <c r="I410" s="2">
        <f t="shared" si="69"/>
        <v>30000</v>
      </c>
      <c r="J410" s="2">
        <f t="shared" si="70"/>
        <v>7262</v>
      </c>
      <c r="K410" s="2">
        <f t="shared" si="71"/>
        <v>83147</v>
      </c>
      <c r="L410" s="7"/>
    </row>
    <row r="411" spans="1:12" x14ac:dyDescent="0.25">
      <c r="A411" s="612"/>
      <c r="B411" s="5" t="s">
        <v>285</v>
      </c>
      <c r="C411" s="2">
        <v>1</v>
      </c>
      <c r="D411" s="711">
        <v>45634</v>
      </c>
      <c r="E411" s="2">
        <v>30000</v>
      </c>
      <c r="F411" s="2">
        <v>17397</v>
      </c>
      <c r="G411" s="2">
        <f t="shared" si="68"/>
        <v>93031</v>
      </c>
      <c r="H411" s="2">
        <f t="shared" si="72"/>
        <v>141331</v>
      </c>
      <c r="I411" s="2">
        <f t="shared" si="69"/>
        <v>30000</v>
      </c>
      <c r="J411" s="2">
        <f t="shared" si="70"/>
        <v>17397</v>
      </c>
      <c r="K411" s="2">
        <f t="shared" si="71"/>
        <v>93031</v>
      </c>
      <c r="L411" s="7"/>
    </row>
    <row r="412" spans="1:12" x14ac:dyDescent="0.25">
      <c r="A412" s="612"/>
      <c r="B412" s="5" t="s">
        <v>287</v>
      </c>
      <c r="C412" s="2">
        <v>4</v>
      </c>
      <c r="D412" s="711">
        <v>188358</v>
      </c>
      <c r="E412" s="2">
        <v>30000</v>
      </c>
      <c r="F412" s="2">
        <v>36877</v>
      </c>
      <c r="G412" s="2">
        <f t="shared" si="68"/>
        <v>255235</v>
      </c>
      <c r="H412" s="2">
        <f t="shared" si="72"/>
        <v>596764</v>
      </c>
      <c r="I412" s="2">
        <f t="shared" si="69"/>
        <v>120000</v>
      </c>
      <c r="J412" s="2">
        <f t="shared" si="70"/>
        <v>147508</v>
      </c>
      <c r="K412" s="2">
        <f t="shared" si="71"/>
        <v>1020940</v>
      </c>
      <c r="L412" s="7"/>
    </row>
    <row r="413" spans="1:12" x14ac:dyDescent="0.25">
      <c r="A413" s="612"/>
      <c r="B413" s="5" t="s">
        <v>288</v>
      </c>
      <c r="C413" s="2">
        <v>2</v>
      </c>
      <c r="D413" s="711">
        <v>42723</v>
      </c>
      <c r="E413" s="2">
        <v>30000</v>
      </c>
      <c r="F413" s="2">
        <v>7469</v>
      </c>
      <c r="G413" s="2">
        <f t="shared" si="68"/>
        <v>80192</v>
      </c>
      <c r="H413" s="2">
        <f t="shared" si="72"/>
        <v>604626</v>
      </c>
      <c r="I413" s="2">
        <f t="shared" si="69"/>
        <v>60000</v>
      </c>
      <c r="J413" s="2">
        <f t="shared" si="70"/>
        <v>14938</v>
      </c>
      <c r="K413" s="2">
        <f t="shared" si="71"/>
        <v>160384</v>
      </c>
      <c r="L413" s="7"/>
    </row>
    <row r="414" spans="1:12" x14ac:dyDescent="0.25">
      <c r="A414" s="612"/>
      <c r="B414" s="5" t="s">
        <v>289</v>
      </c>
      <c r="C414" s="2">
        <v>1</v>
      </c>
      <c r="D414" s="711">
        <v>50000</v>
      </c>
      <c r="E414" s="2">
        <v>30000</v>
      </c>
      <c r="F414" s="2">
        <v>21015</v>
      </c>
      <c r="G414" s="2">
        <f t="shared" si="68"/>
        <v>101015</v>
      </c>
      <c r="H414" s="2">
        <f t="shared" si="72"/>
        <v>477368</v>
      </c>
      <c r="I414" s="2">
        <f t="shared" si="69"/>
        <v>30000</v>
      </c>
      <c r="J414" s="2">
        <f t="shared" si="70"/>
        <v>21015</v>
      </c>
      <c r="K414" s="2">
        <f t="shared" si="71"/>
        <v>101015</v>
      </c>
      <c r="L414" s="7"/>
    </row>
    <row r="415" spans="1:12" x14ac:dyDescent="0.25">
      <c r="A415" s="612"/>
      <c r="B415" s="5" t="s">
        <v>298</v>
      </c>
      <c r="C415" s="2">
        <v>2</v>
      </c>
      <c r="D415" s="711">
        <v>131191</v>
      </c>
      <c r="E415" s="2">
        <v>30000</v>
      </c>
      <c r="F415" s="2">
        <v>28558</v>
      </c>
      <c r="G415" s="2">
        <f t="shared" si="68"/>
        <v>189749</v>
      </c>
      <c r="H415" s="2">
        <f t="shared" si="72"/>
        <v>1641564</v>
      </c>
      <c r="I415" s="2">
        <f t="shared" si="69"/>
        <v>60000</v>
      </c>
      <c r="J415" s="2">
        <f t="shared" si="70"/>
        <v>57116</v>
      </c>
      <c r="K415" s="2">
        <f t="shared" si="71"/>
        <v>379498</v>
      </c>
      <c r="L415" s="7"/>
    </row>
    <row r="416" spans="1:12" x14ac:dyDescent="0.25">
      <c r="A416" s="612"/>
      <c r="B416" s="5" t="s">
        <v>299</v>
      </c>
      <c r="C416" s="2">
        <v>3</v>
      </c>
      <c r="D416" s="711">
        <v>203294</v>
      </c>
      <c r="E416" s="2">
        <v>30000</v>
      </c>
      <c r="F416" s="2">
        <v>71834</v>
      </c>
      <c r="G416" s="2">
        <f t="shared" si="68"/>
        <v>305128</v>
      </c>
      <c r="H416" s="2">
        <f t="shared" si="72"/>
        <v>3201852</v>
      </c>
      <c r="I416" s="2">
        <f t="shared" si="69"/>
        <v>90000</v>
      </c>
      <c r="J416" s="2">
        <f t="shared" si="70"/>
        <v>215502</v>
      </c>
      <c r="K416" s="2">
        <f t="shared" si="71"/>
        <v>915384</v>
      </c>
      <c r="L416" s="7"/>
    </row>
    <row r="417" spans="1:12" x14ac:dyDescent="0.25">
      <c r="A417" s="612"/>
      <c r="B417" s="5" t="s">
        <v>300</v>
      </c>
      <c r="C417" s="2">
        <v>3</v>
      </c>
      <c r="D417" s="711">
        <v>207632</v>
      </c>
      <c r="E417" s="2">
        <v>30000</v>
      </c>
      <c r="F417" s="2">
        <v>51892</v>
      </c>
      <c r="G417" s="2">
        <f t="shared" si="68"/>
        <v>289524</v>
      </c>
      <c r="H417" s="2">
        <f t="shared" si="72"/>
        <v>533994</v>
      </c>
      <c r="I417" s="2">
        <f t="shared" si="69"/>
        <v>90000</v>
      </c>
      <c r="J417" s="2">
        <f t="shared" si="70"/>
        <v>155676</v>
      </c>
      <c r="K417" s="2">
        <f t="shared" si="71"/>
        <v>868572</v>
      </c>
      <c r="L417" s="7"/>
    </row>
    <row r="418" spans="1:12" x14ac:dyDescent="0.25">
      <c r="A418" s="612"/>
      <c r="B418" s="5" t="s">
        <v>301</v>
      </c>
      <c r="C418" s="2">
        <v>19</v>
      </c>
      <c r="D418" s="711">
        <v>1369957</v>
      </c>
      <c r="E418" s="2">
        <v>30000</v>
      </c>
      <c r="F418" s="2">
        <v>297301</v>
      </c>
      <c r="G418" s="2">
        <f t="shared" si="68"/>
        <v>1697258</v>
      </c>
      <c r="H418" s="2">
        <f t="shared" si="72"/>
        <v>31446235</v>
      </c>
      <c r="I418" s="2">
        <f t="shared" si="69"/>
        <v>570000</v>
      </c>
      <c r="J418" s="2">
        <f t="shared" si="70"/>
        <v>5648719</v>
      </c>
      <c r="K418" s="2">
        <f t="shared" si="71"/>
        <v>32247902</v>
      </c>
      <c r="L418" s="7"/>
    </row>
    <row r="419" spans="1:12" x14ac:dyDescent="0.25">
      <c r="A419" s="612"/>
      <c r="B419" s="5" t="s">
        <v>302</v>
      </c>
      <c r="C419" s="2">
        <v>5</v>
      </c>
      <c r="D419" s="711">
        <v>371357</v>
      </c>
      <c r="E419" s="2">
        <v>30000</v>
      </c>
      <c r="F419" s="2">
        <v>78024</v>
      </c>
      <c r="G419" s="2">
        <f t="shared" si="68"/>
        <v>479381</v>
      </c>
      <c r="H419" s="2">
        <f t="shared" si="72"/>
        <v>945565</v>
      </c>
      <c r="I419" s="2">
        <f t="shared" si="69"/>
        <v>150000</v>
      </c>
      <c r="J419" s="2">
        <f t="shared" si="70"/>
        <v>390120</v>
      </c>
      <c r="K419" s="2">
        <f t="shared" si="71"/>
        <v>2396905</v>
      </c>
      <c r="L419" s="7"/>
    </row>
    <row r="420" spans="1:12" x14ac:dyDescent="0.25">
      <c r="A420" s="612"/>
      <c r="B420" s="5" t="s">
        <v>303</v>
      </c>
      <c r="C420" s="2">
        <v>4</v>
      </c>
      <c r="D420" s="711">
        <v>305349</v>
      </c>
      <c r="E420" s="2">
        <v>30000</v>
      </c>
      <c r="F420" s="2">
        <v>78701</v>
      </c>
      <c r="G420" s="2">
        <f t="shared" si="68"/>
        <v>414050</v>
      </c>
      <c r="H420" s="2">
        <f t="shared" si="72"/>
        <v>949180</v>
      </c>
      <c r="I420" s="2">
        <f t="shared" si="69"/>
        <v>120000</v>
      </c>
      <c r="J420" s="2">
        <f t="shared" si="70"/>
        <v>314804</v>
      </c>
      <c r="K420" s="2">
        <f t="shared" si="71"/>
        <v>1656200</v>
      </c>
      <c r="L420" s="7"/>
    </row>
    <row r="421" spans="1:12" x14ac:dyDescent="0.25">
      <c r="A421" s="612"/>
      <c r="B421" s="5" t="s">
        <v>304</v>
      </c>
      <c r="C421" s="2">
        <v>3</v>
      </c>
      <c r="D421" s="711">
        <v>235832</v>
      </c>
      <c r="E421" s="2">
        <v>30000</v>
      </c>
      <c r="F421" s="2">
        <v>79786</v>
      </c>
      <c r="G421" s="2">
        <f t="shared" si="68"/>
        <v>345618</v>
      </c>
      <c r="H421" s="2">
        <f t="shared" si="72"/>
        <v>740301</v>
      </c>
      <c r="I421" s="2">
        <f t="shared" si="69"/>
        <v>90000</v>
      </c>
      <c r="J421" s="2">
        <f t="shared" si="70"/>
        <v>239358</v>
      </c>
      <c r="K421" s="2">
        <f t="shared" si="71"/>
        <v>1036854</v>
      </c>
      <c r="L421" s="7"/>
    </row>
    <row r="422" spans="1:12" x14ac:dyDescent="0.25">
      <c r="A422" s="612"/>
      <c r="B422" s="5" t="s">
        <v>306</v>
      </c>
      <c r="C422" s="2">
        <v>2</v>
      </c>
      <c r="D422" s="711">
        <v>165899</v>
      </c>
      <c r="E422" s="2">
        <v>30000</v>
      </c>
      <c r="F422" s="2">
        <v>34542</v>
      </c>
      <c r="G422" s="2">
        <f t="shared" si="68"/>
        <v>230441</v>
      </c>
      <c r="H422" s="2">
        <f t="shared" si="72"/>
        <v>1024956</v>
      </c>
      <c r="I422" s="2">
        <f t="shared" si="69"/>
        <v>60000</v>
      </c>
      <c r="J422" s="2">
        <f t="shared" si="70"/>
        <v>69084</v>
      </c>
      <c r="K422" s="2">
        <f t="shared" si="71"/>
        <v>460882</v>
      </c>
      <c r="L422" s="7"/>
    </row>
    <row r="423" spans="1:12" x14ac:dyDescent="0.25">
      <c r="A423" s="612"/>
      <c r="B423" s="5" t="s">
        <v>307</v>
      </c>
      <c r="C423" s="2">
        <v>1</v>
      </c>
      <c r="D423" s="711">
        <v>85118</v>
      </c>
      <c r="E423" s="2">
        <v>30000</v>
      </c>
      <c r="F423" s="2">
        <v>44801</v>
      </c>
      <c r="G423" s="2">
        <f t="shared" si="68"/>
        <v>159919</v>
      </c>
      <c r="H423" s="2">
        <f t="shared" si="72"/>
        <v>725809</v>
      </c>
      <c r="I423" s="2">
        <f t="shared" si="69"/>
        <v>30000</v>
      </c>
      <c r="J423" s="2">
        <f t="shared" si="70"/>
        <v>44801</v>
      </c>
      <c r="K423" s="2">
        <f t="shared" si="71"/>
        <v>159919</v>
      </c>
      <c r="L423" s="7"/>
    </row>
    <row r="424" spans="1:12" x14ac:dyDescent="0.25">
      <c r="A424" s="612"/>
      <c r="B424" s="5" t="s">
        <v>309</v>
      </c>
      <c r="C424" s="2">
        <v>1</v>
      </c>
      <c r="D424" s="711">
        <v>89457</v>
      </c>
      <c r="E424" s="2">
        <v>30000</v>
      </c>
      <c r="F424" s="2">
        <v>24051</v>
      </c>
      <c r="G424" s="2">
        <f t="shared" si="68"/>
        <v>143508</v>
      </c>
      <c r="H424" s="2">
        <f t="shared" si="72"/>
        <v>284656</v>
      </c>
      <c r="I424" s="2">
        <f t="shared" si="69"/>
        <v>30000</v>
      </c>
      <c r="J424" s="2">
        <f t="shared" si="70"/>
        <v>24051</v>
      </c>
      <c r="K424" s="2">
        <f t="shared" si="71"/>
        <v>143508</v>
      </c>
      <c r="L424" s="7"/>
    </row>
    <row r="425" spans="1:12" x14ac:dyDescent="0.25">
      <c r="A425" s="612"/>
      <c r="B425" s="5" t="s">
        <v>312</v>
      </c>
      <c r="C425" s="2">
        <v>1</v>
      </c>
      <c r="D425" s="711">
        <v>96481</v>
      </c>
      <c r="E425" s="2">
        <v>30000</v>
      </c>
      <c r="F425" s="2">
        <v>29135</v>
      </c>
      <c r="G425" s="2">
        <f t="shared" si="68"/>
        <v>155616</v>
      </c>
      <c r="H425" s="2">
        <f t="shared" si="72"/>
        <v>294128</v>
      </c>
      <c r="I425" s="2">
        <f t="shared" si="69"/>
        <v>30000</v>
      </c>
      <c r="J425" s="2">
        <f t="shared" si="70"/>
        <v>29135</v>
      </c>
      <c r="K425" s="2">
        <f t="shared" si="71"/>
        <v>155616</v>
      </c>
      <c r="L425" s="7"/>
    </row>
    <row r="426" spans="1:12" x14ac:dyDescent="0.25">
      <c r="A426" s="612"/>
      <c r="B426" s="5" t="s">
        <v>314</v>
      </c>
      <c r="C426" s="2">
        <v>3</v>
      </c>
      <c r="D426" s="711">
        <v>307882</v>
      </c>
      <c r="E426" s="2">
        <v>30000</v>
      </c>
      <c r="F426" s="2">
        <v>102095</v>
      </c>
      <c r="G426" s="2">
        <f t="shared" si="68"/>
        <v>439977</v>
      </c>
      <c r="H426" s="2">
        <f t="shared" si="72"/>
        <v>4375659</v>
      </c>
      <c r="I426" s="2">
        <f t="shared" si="69"/>
        <v>90000</v>
      </c>
      <c r="J426" s="2">
        <f t="shared" si="70"/>
        <v>306285</v>
      </c>
      <c r="K426" s="2">
        <f t="shared" si="71"/>
        <v>1319931</v>
      </c>
      <c r="L426" s="7"/>
    </row>
    <row r="427" spans="1:12" x14ac:dyDescent="0.25">
      <c r="A427" s="612"/>
      <c r="B427" s="5" t="s">
        <v>315</v>
      </c>
      <c r="C427" s="2">
        <v>1</v>
      </c>
      <c r="D427" s="711">
        <v>105701</v>
      </c>
      <c r="E427" s="2">
        <v>30000</v>
      </c>
      <c r="F427" s="2">
        <v>30282</v>
      </c>
      <c r="G427" s="2">
        <f t="shared" si="68"/>
        <v>165983</v>
      </c>
      <c r="H427" s="2">
        <f>C427*D458</f>
        <v>348957</v>
      </c>
      <c r="I427" s="2">
        <f t="shared" si="69"/>
        <v>30000</v>
      </c>
      <c r="J427" s="2">
        <f t="shared" si="70"/>
        <v>30282</v>
      </c>
      <c r="K427" s="2">
        <f t="shared" si="71"/>
        <v>165983</v>
      </c>
      <c r="L427" s="7"/>
    </row>
    <row r="428" spans="1:12" x14ac:dyDescent="0.25">
      <c r="A428" s="612"/>
      <c r="B428" s="5" t="s">
        <v>316</v>
      </c>
      <c r="C428" s="2">
        <v>3</v>
      </c>
      <c r="D428" s="711">
        <v>326321</v>
      </c>
      <c r="E428" s="2">
        <v>30000</v>
      </c>
      <c r="F428" s="2">
        <v>71786</v>
      </c>
      <c r="G428" s="2">
        <f t="shared" si="68"/>
        <v>428107</v>
      </c>
      <c r="H428" s="2">
        <f>C428*D459</f>
        <v>2467443</v>
      </c>
      <c r="I428" s="2">
        <f t="shared" si="69"/>
        <v>90000</v>
      </c>
      <c r="J428" s="2">
        <f t="shared" si="70"/>
        <v>215358</v>
      </c>
      <c r="K428" s="2">
        <f t="shared" si="71"/>
        <v>1284321</v>
      </c>
      <c r="L428" s="7"/>
    </row>
    <row r="429" spans="1:12" x14ac:dyDescent="0.25">
      <c r="A429" s="612"/>
      <c r="B429" s="5" t="s">
        <v>317</v>
      </c>
      <c r="C429" s="2">
        <v>2</v>
      </c>
      <c r="D429" s="2">
        <v>223694</v>
      </c>
      <c r="E429" s="2">
        <v>30000</v>
      </c>
      <c r="F429" s="2">
        <v>44358</v>
      </c>
      <c r="G429" s="2">
        <f>SUM(D429:F429)</f>
        <v>298052</v>
      </c>
      <c r="H429" s="2">
        <f t="shared" ref="H429:H456" si="73">C429*D461</f>
        <v>1092610</v>
      </c>
      <c r="I429" s="2">
        <f t="shared" si="69"/>
        <v>60000</v>
      </c>
      <c r="J429" s="2">
        <f>C429*F429</f>
        <v>88716</v>
      </c>
      <c r="K429" s="2">
        <f t="shared" si="71"/>
        <v>596104</v>
      </c>
      <c r="L429" s="7"/>
    </row>
    <row r="430" spans="1:12" x14ac:dyDescent="0.25">
      <c r="A430" s="612"/>
      <c r="B430" s="5" t="s">
        <v>318</v>
      </c>
      <c r="C430" s="2">
        <v>1</v>
      </c>
      <c r="D430" s="2">
        <v>111847</v>
      </c>
      <c r="E430" s="2">
        <v>30000</v>
      </c>
      <c r="F430" s="2">
        <v>13650</v>
      </c>
      <c r="G430" s="2">
        <f t="shared" si="68"/>
        <v>155497</v>
      </c>
      <c r="H430" s="2">
        <f t="shared" si="73"/>
        <v>377613</v>
      </c>
      <c r="I430" s="2">
        <f t="shared" si="69"/>
        <v>30000</v>
      </c>
      <c r="J430" s="2">
        <f t="shared" ref="J430:J456" si="74">C430*F429</f>
        <v>44358</v>
      </c>
      <c r="K430" s="2">
        <f t="shared" si="71"/>
        <v>155497</v>
      </c>
      <c r="L430" s="7"/>
    </row>
    <row r="431" spans="1:12" x14ac:dyDescent="0.25">
      <c r="A431" s="612"/>
      <c r="B431" s="5" t="s">
        <v>327</v>
      </c>
      <c r="C431" s="2">
        <v>4</v>
      </c>
      <c r="D431" s="2">
        <v>432846</v>
      </c>
      <c r="E431" s="2">
        <v>30000</v>
      </c>
      <c r="F431" s="2">
        <v>147797</v>
      </c>
      <c r="G431" s="2">
        <f t="shared" si="68"/>
        <v>610643</v>
      </c>
      <c r="H431" s="2">
        <f t="shared" si="73"/>
        <v>467232</v>
      </c>
      <c r="I431" s="2">
        <f t="shared" ref="I431:I464" si="75">C431*E431</f>
        <v>120000</v>
      </c>
      <c r="J431" s="2">
        <f t="shared" si="74"/>
        <v>54600</v>
      </c>
      <c r="K431" s="2">
        <f t="shared" ref="K431:K464" si="76">C431*G431</f>
        <v>2442572</v>
      </c>
      <c r="L431" s="7"/>
    </row>
    <row r="432" spans="1:12" x14ac:dyDescent="0.25">
      <c r="A432" s="612"/>
      <c r="B432" s="5" t="s">
        <v>328</v>
      </c>
      <c r="C432" s="2">
        <v>5</v>
      </c>
      <c r="D432" s="2">
        <v>578694</v>
      </c>
      <c r="E432" s="2">
        <v>30000</v>
      </c>
      <c r="F432" s="2">
        <v>100667</v>
      </c>
      <c r="G432" s="2">
        <f t="shared" si="68"/>
        <v>709361</v>
      </c>
      <c r="H432" s="2">
        <f t="shared" si="73"/>
        <v>2483150</v>
      </c>
      <c r="I432" s="2">
        <f t="shared" si="75"/>
        <v>150000</v>
      </c>
      <c r="J432" s="2">
        <f t="shared" si="74"/>
        <v>738985</v>
      </c>
      <c r="K432" s="2">
        <f t="shared" si="76"/>
        <v>3546805</v>
      </c>
      <c r="L432" s="7"/>
    </row>
    <row r="433" spans="1:12" x14ac:dyDescent="0.25">
      <c r="A433" s="612"/>
      <c r="B433" s="5" t="s">
        <v>329</v>
      </c>
      <c r="C433" s="2">
        <v>7</v>
      </c>
      <c r="D433" s="2">
        <v>738110</v>
      </c>
      <c r="E433" s="2">
        <v>30000</v>
      </c>
      <c r="F433" s="2">
        <v>188080</v>
      </c>
      <c r="G433" s="2">
        <f t="shared" si="68"/>
        <v>956190</v>
      </c>
      <c r="H433" s="2">
        <f t="shared" si="73"/>
        <v>1822898</v>
      </c>
      <c r="I433" s="2">
        <f t="shared" si="75"/>
        <v>210000</v>
      </c>
      <c r="J433" s="2">
        <f t="shared" si="74"/>
        <v>704669</v>
      </c>
      <c r="K433" s="2">
        <f t="shared" si="76"/>
        <v>6693330</v>
      </c>
      <c r="L433" s="7"/>
    </row>
    <row r="434" spans="1:12" x14ac:dyDescent="0.25">
      <c r="A434" s="612"/>
      <c r="B434" s="5" t="s">
        <v>330</v>
      </c>
      <c r="C434" s="2">
        <v>1</v>
      </c>
      <c r="D434" s="2">
        <v>122973</v>
      </c>
      <c r="E434" s="2">
        <v>30000</v>
      </c>
      <c r="F434" s="2">
        <v>20004</v>
      </c>
      <c r="G434" s="2">
        <f t="shared" si="68"/>
        <v>172977</v>
      </c>
      <c r="H434" s="2">
        <f t="shared" si="73"/>
        <v>301444</v>
      </c>
      <c r="I434" s="2">
        <f t="shared" si="75"/>
        <v>30000</v>
      </c>
      <c r="J434" s="2">
        <f t="shared" si="74"/>
        <v>188080</v>
      </c>
      <c r="K434" s="2">
        <f t="shared" si="76"/>
        <v>172977</v>
      </c>
      <c r="L434" s="7"/>
    </row>
    <row r="435" spans="1:12" x14ac:dyDescent="0.25">
      <c r="A435" s="612"/>
      <c r="B435" s="5" t="s">
        <v>332</v>
      </c>
      <c r="C435" s="2">
        <v>3</v>
      </c>
      <c r="D435" s="2">
        <v>390621</v>
      </c>
      <c r="E435" s="2">
        <v>30000</v>
      </c>
      <c r="F435" s="2">
        <v>87562</v>
      </c>
      <c r="G435" s="2">
        <f t="shared" si="68"/>
        <v>508183</v>
      </c>
      <c r="H435" s="2">
        <f t="shared" si="73"/>
        <v>438723</v>
      </c>
      <c r="I435" s="2">
        <f t="shared" si="75"/>
        <v>90000</v>
      </c>
      <c r="J435" s="2">
        <f t="shared" si="74"/>
        <v>60012</v>
      </c>
      <c r="K435" s="2">
        <f t="shared" si="76"/>
        <v>1524549</v>
      </c>
      <c r="L435" s="7"/>
    </row>
    <row r="436" spans="1:12" x14ac:dyDescent="0.25">
      <c r="A436" s="612"/>
      <c r="B436" s="5" t="s">
        <v>341</v>
      </c>
      <c r="C436" s="2">
        <v>9</v>
      </c>
      <c r="D436" s="2">
        <v>1130494</v>
      </c>
      <c r="E436" s="2">
        <v>30000</v>
      </c>
      <c r="F436" s="2">
        <v>226794</v>
      </c>
      <c r="G436" s="2">
        <f t="shared" si="68"/>
        <v>1387288</v>
      </c>
      <c r="H436" s="2">
        <f t="shared" si="73"/>
        <v>1349280</v>
      </c>
      <c r="I436" s="2">
        <f t="shared" si="75"/>
        <v>270000</v>
      </c>
      <c r="J436" s="2">
        <f t="shared" si="74"/>
        <v>788058</v>
      </c>
      <c r="K436" s="2">
        <f t="shared" si="76"/>
        <v>12485592</v>
      </c>
      <c r="L436" s="7"/>
    </row>
    <row r="437" spans="1:12" x14ac:dyDescent="0.25">
      <c r="A437" s="612"/>
      <c r="B437" s="5" t="s">
        <v>342</v>
      </c>
      <c r="C437" s="2">
        <v>5</v>
      </c>
      <c r="D437" s="2">
        <v>647703</v>
      </c>
      <c r="E437" s="2">
        <v>30000</v>
      </c>
      <c r="F437" s="2">
        <v>148317</v>
      </c>
      <c r="G437" s="2">
        <f t="shared" si="68"/>
        <v>826020</v>
      </c>
      <c r="H437" s="2">
        <f t="shared" si="73"/>
        <v>674220</v>
      </c>
      <c r="I437" s="2">
        <f t="shared" si="75"/>
        <v>150000</v>
      </c>
      <c r="J437" s="2">
        <f t="shared" si="74"/>
        <v>1133970</v>
      </c>
      <c r="K437" s="2">
        <f t="shared" si="76"/>
        <v>4130100</v>
      </c>
      <c r="L437" s="7"/>
    </row>
    <row r="438" spans="1:12" x14ac:dyDescent="0.25">
      <c r="A438" s="612"/>
      <c r="B438" s="5" t="s">
        <v>343</v>
      </c>
      <c r="C438" s="2">
        <v>7</v>
      </c>
      <c r="D438" s="2">
        <v>938225</v>
      </c>
      <c r="E438" s="2">
        <v>30000</v>
      </c>
      <c r="F438" s="2">
        <v>201367</v>
      </c>
      <c r="G438" s="2">
        <f t="shared" si="68"/>
        <v>1169592</v>
      </c>
      <c r="H438" s="2">
        <f t="shared" si="73"/>
        <v>972594</v>
      </c>
      <c r="I438" s="2">
        <f t="shared" si="75"/>
        <v>210000</v>
      </c>
      <c r="J438" s="2">
        <f t="shared" si="74"/>
        <v>1038219</v>
      </c>
      <c r="K438" s="2">
        <f t="shared" si="76"/>
        <v>8187144</v>
      </c>
      <c r="L438" s="7"/>
    </row>
    <row r="439" spans="1:12" x14ac:dyDescent="0.25">
      <c r="A439" s="612"/>
      <c r="B439" s="5" t="s">
        <v>344</v>
      </c>
      <c r="C439" s="2">
        <v>5</v>
      </c>
      <c r="D439" s="2">
        <v>682174</v>
      </c>
      <c r="E439" s="2">
        <v>30000</v>
      </c>
      <c r="F439" s="2">
        <v>198984</v>
      </c>
      <c r="G439" s="2">
        <f t="shared" si="68"/>
        <v>911158</v>
      </c>
      <c r="H439" s="2">
        <f t="shared" si="73"/>
        <v>3427835</v>
      </c>
      <c r="I439" s="2">
        <f t="shared" si="75"/>
        <v>150000</v>
      </c>
      <c r="J439" s="2">
        <f t="shared" si="74"/>
        <v>1006835</v>
      </c>
      <c r="K439" s="2">
        <f t="shared" si="76"/>
        <v>4555790</v>
      </c>
      <c r="L439" s="7"/>
    </row>
    <row r="440" spans="1:12" x14ac:dyDescent="0.25">
      <c r="A440" s="612"/>
      <c r="B440" s="5" t="s">
        <v>345</v>
      </c>
      <c r="C440" s="2">
        <v>3</v>
      </c>
      <c r="D440" s="2">
        <v>420063</v>
      </c>
      <c r="E440" s="2">
        <v>30000</v>
      </c>
      <c r="F440" s="2">
        <v>208581</v>
      </c>
      <c r="G440" s="2">
        <f t="shared" si="68"/>
        <v>658644</v>
      </c>
      <c r="H440" s="2">
        <f t="shared" si="73"/>
        <v>464496</v>
      </c>
      <c r="I440" s="2">
        <f t="shared" si="75"/>
        <v>90000</v>
      </c>
      <c r="J440" s="2">
        <f t="shared" si="74"/>
        <v>596952</v>
      </c>
      <c r="K440" s="2">
        <f t="shared" si="76"/>
        <v>1975932</v>
      </c>
      <c r="L440" s="7"/>
    </row>
    <row r="441" spans="1:12" x14ac:dyDescent="0.25">
      <c r="A441" s="612"/>
      <c r="B441" s="5" t="s">
        <v>346</v>
      </c>
      <c r="C441" s="2">
        <v>1</v>
      </c>
      <c r="D441" s="2">
        <v>141331</v>
      </c>
      <c r="E441" s="2">
        <v>30000</v>
      </c>
      <c r="F441" s="2">
        <v>52524</v>
      </c>
      <c r="G441" s="2">
        <f t="shared" si="68"/>
        <v>223855</v>
      </c>
      <c r="H441" s="2">
        <f t="shared" si="73"/>
        <v>166824</v>
      </c>
      <c r="I441" s="2">
        <f t="shared" si="75"/>
        <v>30000</v>
      </c>
      <c r="J441" s="2">
        <f t="shared" si="74"/>
        <v>208581</v>
      </c>
      <c r="K441" s="2">
        <f t="shared" si="76"/>
        <v>223855</v>
      </c>
      <c r="L441" s="7"/>
    </row>
    <row r="442" spans="1:12" x14ac:dyDescent="0.25">
      <c r="A442" s="612"/>
      <c r="B442" s="5" t="s">
        <v>347</v>
      </c>
      <c r="C442" s="2">
        <v>1</v>
      </c>
      <c r="D442" s="2">
        <v>149191</v>
      </c>
      <c r="E442" s="2">
        <v>30000</v>
      </c>
      <c r="F442" s="2">
        <v>48525</v>
      </c>
      <c r="G442" s="2">
        <f t="shared" si="68"/>
        <v>227716</v>
      </c>
      <c r="H442" s="2">
        <f t="shared" si="73"/>
        <v>170822</v>
      </c>
      <c r="I442" s="2">
        <f t="shared" si="75"/>
        <v>30000</v>
      </c>
      <c r="J442" s="2">
        <f t="shared" si="74"/>
        <v>52524</v>
      </c>
      <c r="K442" s="2">
        <f t="shared" si="76"/>
        <v>227716</v>
      </c>
      <c r="L442" s="7"/>
    </row>
    <row r="443" spans="1:12" x14ac:dyDescent="0.25">
      <c r="A443" s="612"/>
      <c r="B443" s="5" t="s">
        <v>348</v>
      </c>
      <c r="C443" s="2">
        <v>2</v>
      </c>
      <c r="D443" s="2">
        <v>302313</v>
      </c>
      <c r="E443" s="2">
        <v>30000</v>
      </c>
      <c r="F443" s="2">
        <v>47551</v>
      </c>
      <c r="G443" s="2">
        <f t="shared" si="68"/>
        <v>379864</v>
      </c>
      <c r="H443" s="2">
        <f t="shared" si="73"/>
        <v>1557344</v>
      </c>
      <c r="I443" s="2">
        <f t="shared" si="75"/>
        <v>60000</v>
      </c>
      <c r="J443" s="2">
        <f t="shared" si="74"/>
        <v>97050</v>
      </c>
      <c r="K443" s="2">
        <f t="shared" si="76"/>
        <v>759728</v>
      </c>
      <c r="L443" s="7"/>
    </row>
    <row r="444" spans="1:12" x14ac:dyDescent="0.25">
      <c r="A444" s="612"/>
      <c r="B444" s="5" t="s">
        <v>431</v>
      </c>
      <c r="C444" s="2">
        <v>3</v>
      </c>
      <c r="D444" s="2">
        <v>477368</v>
      </c>
      <c r="E444" s="2">
        <v>30000</v>
      </c>
      <c r="F444" s="2">
        <v>94618</v>
      </c>
      <c r="G444" s="2">
        <f t="shared" ref="G444:G487" si="77">SUM(D444:F444)</f>
        <v>601986</v>
      </c>
      <c r="H444" s="2">
        <f t="shared" si="73"/>
        <v>939201</v>
      </c>
      <c r="I444" s="2">
        <f t="shared" si="75"/>
        <v>90000</v>
      </c>
      <c r="J444" s="2">
        <f t="shared" si="74"/>
        <v>142653</v>
      </c>
      <c r="K444" s="2">
        <f t="shared" si="76"/>
        <v>1805958</v>
      </c>
      <c r="L444" s="7"/>
    </row>
    <row r="445" spans="1:12" x14ac:dyDescent="0.25">
      <c r="A445" s="612"/>
      <c r="B445" s="5" t="s">
        <v>432</v>
      </c>
      <c r="C445" s="2">
        <v>5</v>
      </c>
      <c r="D445" s="2">
        <v>820782</v>
      </c>
      <c r="E445" s="2">
        <v>30000</v>
      </c>
      <c r="F445" s="2">
        <v>204585</v>
      </c>
      <c r="G445" s="2">
        <f t="shared" si="77"/>
        <v>1055367</v>
      </c>
      <c r="H445" s="2">
        <f t="shared" si="73"/>
        <v>812930</v>
      </c>
      <c r="I445" s="2">
        <f t="shared" si="75"/>
        <v>150000</v>
      </c>
      <c r="J445" s="2">
        <f t="shared" si="74"/>
        <v>473090</v>
      </c>
      <c r="K445" s="2">
        <f t="shared" si="76"/>
        <v>5276835</v>
      </c>
      <c r="L445" s="7"/>
    </row>
    <row r="446" spans="1:12" x14ac:dyDescent="0.25">
      <c r="A446" s="612"/>
      <c r="B446" s="5" t="s">
        <v>433</v>
      </c>
      <c r="C446" s="2">
        <v>5</v>
      </c>
      <c r="D446" s="2">
        <v>1067284</v>
      </c>
      <c r="E446" s="2">
        <v>30000</v>
      </c>
      <c r="F446" s="2">
        <v>250405</v>
      </c>
      <c r="G446" s="2">
        <f t="shared" si="77"/>
        <v>1347689</v>
      </c>
      <c r="H446" s="2">
        <f t="shared" si="73"/>
        <v>2529590</v>
      </c>
      <c r="I446" s="2">
        <f t="shared" si="75"/>
        <v>150000</v>
      </c>
      <c r="J446" s="2">
        <f t="shared" si="74"/>
        <v>1022925</v>
      </c>
      <c r="K446" s="2">
        <f t="shared" si="76"/>
        <v>6738445</v>
      </c>
      <c r="L446" s="7"/>
    </row>
    <row r="447" spans="1:12" x14ac:dyDescent="0.25">
      <c r="A447" s="612"/>
      <c r="B447" s="5" t="s">
        <v>434</v>
      </c>
      <c r="C447" s="2">
        <v>1</v>
      </c>
      <c r="D447" s="2">
        <v>177998</v>
      </c>
      <c r="E447" s="2">
        <v>30000</v>
      </c>
      <c r="F447" s="2">
        <v>27289</v>
      </c>
      <c r="G447" s="2">
        <f t="shared" si="77"/>
        <v>235287</v>
      </c>
      <c r="H447" s="2">
        <f t="shared" si="73"/>
        <v>167335</v>
      </c>
      <c r="I447" s="2">
        <f t="shared" si="75"/>
        <v>30000</v>
      </c>
      <c r="J447" s="2">
        <f t="shared" si="74"/>
        <v>250405</v>
      </c>
      <c r="K447" s="2">
        <f t="shared" si="76"/>
        <v>235287</v>
      </c>
      <c r="L447" s="7"/>
    </row>
    <row r="448" spans="1:12" x14ac:dyDescent="0.25">
      <c r="A448" s="612"/>
      <c r="B448" s="5" t="s">
        <v>435</v>
      </c>
      <c r="C448" s="2">
        <v>9</v>
      </c>
      <c r="D448" s="2">
        <v>1655065</v>
      </c>
      <c r="E448" s="2">
        <v>30000</v>
      </c>
      <c r="F448" s="2">
        <v>47529</v>
      </c>
      <c r="G448" s="2">
        <f t="shared" si="77"/>
        <v>1732594</v>
      </c>
      <c r="H448" s="2">
        <f t="shared" si="73"/>
        <v>4664484</v>
      </c>
      <c r="I448" s="2">
        <f t="shared" si="75"/>
        <v>270000</v>
      </c>
      <c r="J448" s="2">
        <f t="shared" si="74"/>
        <v>245601</v>
      </c>
      <c r="K448" s="2">
        <f t="shared" si="76"/>
        <v>15593346</v>
      </c>
      <c r="L448" s="7"/>
    </row>
    <row r="449" spans="1:12" x14ac:dyDescent="0.25">
      <c r="A449" s="612"/>
      <c r="B449" s="5" t="s">
        <v>372</v>
      </c>
      <c r="C449" s="2">
        <v>1</v>
      </c>
      <c r="D449" s="2">
        <v>189113</v>
      </c>
      <c r="E449" s="2">
        <v>30000</v>
      </c>
      <c r="F449" s="2">
        <v>68713</v>
      </c>
      <c r="G449" s="2">
        <f t="shared" si="77"/>
        <v>287826</v>
      </c>
      <c r="H449" s="2">
        <f t="shared" si="73"/>
        <v>534005</v>
      </c>
      <c r="I449" s="2">
        <f t="shared" si="75"/>
        <v>30000</v>
      </c>
      <c r="J449" s="2">
        <f t="shared" si="74"/>
        <v>47529</v>
      </c>
      <c r="K449" s="2">
        <f t="shared" si="76"/>
        <v>287826</v>
      </c>
      <c r="L449" s="7"/>
    </row>
    <row r="450" spans="1:12" x14ac:dyDescent="0.25">
      <c r="A450" s="612"/>
      <c r="B450" s="5" t="s">
        <v>381</v>
      </c>
      <c r="C450" s="2">
        <v>1</v>
      </c>
      <c r="D450" s="2">
        <v>237295</v>
      </c>
      <c r="E450" s="2">
        <v>30000</v>
      </c>
      <c r="F450" s="2">
        <v>120064</v>
      </c>
      <c r="G450" s="2">
        <f t="shared" si="77"/>
        <v>387359</v>
      </c>
      <c r="H450" s="2">
        <f t="shared" si="73"/>
        <v>186535</v>
      </c>
      <c r="I450" s="2">
        <f t="shared" si="75"/>
        <v>30000</v>
      </c>
      <c r="J450" s="2">
        <f t="shared" si="74"/>
        <v>68713</v>
      </c>
      <c r="K450" s="2">
        <f t="shared" si="76"/>
        <v>387359</v>
      </c>
      <c r="L450" s="7"/>
    </row>
    <row r="451" spans="1:12" x14ac:dyDescent="0.25">
      <c r="A451" s="612"/>
      <c r="B451" s="5" t="s">
        <v>382</v>
      </c>
      <c r="C451" s="2">
        <v>1</v>
      </c>
      <c r="D451" s="2">
        <v>246767</v>
      </c>
      <c r="E451" s="2">
        <v>30000</v>
      </c>
      <c r="F451" s="2">
        <v>101224</v>
      </c>
      <c r="G451" s="2">
        <f t="shared" si="77"/>
        <v>377991</v>
      </c>
      <c r="H451" s="2">
        <f t="shared" si="73"/>
        <v>199334</v>
      </c>
      <c r="I451" s="2">
        <f t="shared" si="75"/>
        <v>30000</v>
      </c>
      <c r="J451" s="2">
        <f t="shared" si="74"/>
        <v>120064</v>
      </c>
      <c r="K451" s="2">
        <f t="shared" si="76"/>
        <v>377991</v>
      </c>
      <c r="L451" s="7"/>
    </row>
    <row r="452" spans="1:12" x14ac:dyDescent="0.25">
      <c r="A452" s="612"/>
      <c r="B452" s="5" t="s">
        <v>383</v>
      </c>
      <c r="C452" s="2">
        <v>2</v>
      </c>
      <c r="D452" s="2">
        <v>512478</v>
      </c>
      <c r="E452" s="2">
        <v>30000</v>
      </c>
      <c r="F452" s="2">
        <v>297694</v>
      </c>
      <c r="G452" s="2">
        <f t="shared" si="77"/>
        <v>840172</v>
      </c>
      <c r="H452" s="2">
        <f t="shared" si="73"/>
        <v>822936</v>
      </c>
      <c r="I452" s="2">
        <f t="shared" si="75"/>
        <v>60000</v>
      </c>
      <c r="J452" s="2">
        <f t="shared" si="74"/>
        <v>202448</v>
      </c>
      <c r="K452" s="2">
        <f t="shared" si="76"/>
        <v>1680344</v>
      </c>
      <c r="L452" s="7"/>
    </row>
    <row r="453" spans="1:12" x14ac:dyDescent="0.25">
      <c r="A453" s="612"/>
      <c r="B453" s="5" t="s">
        <v>477</v>
      </c>
      <c r="C453" s="2">
        <v>2</v>
      </c>
      <c r="D453" s="2">
        <v>725809</v>
      </c>
      <c r="E453" s="2">
        <v>30000</v>
      </c>
      <c r="F453" s="2">
        <v>426778</v>
      </c>
      <c r="G453" s="2">
        <f t="shared" si="77"/>
        <v>1182587</v>
      </c>
      <c r="H453" s="2">
        <f t="shared" si="73"/>
        <v>424268</v>
      </c>
      <c r="I453" s="2">
        <f t="shared" si="75"/>
        <v>60000</v>
      </c>
      <c r="J453" s="2">
        <f t="shared" si="74"/>
        <v>595388</v>
      </c>
      <c r="K453" s="2">
        <f t="shared" si="76"/>
        <v>2365174</v>
      </c>
      <c r="L453" s="7"/>
    </row>
    <row r="454" spans="1:12" x14ac:dyDescent="0.25">
      <c r="A454" s="612"/>
      <c r="B454" s="5" t="s">
        <v>543</v>
      </c>
      <c r="C454" s="2">
        <v>1</v>
      </c>
      <c r="D454" s="2">
        <v>284656</v>
      </c>
      <c r="E454" s="2">
        <v>30000</v>
      </c>
      <c r="F454" s="2">
        <v>110863</v>
      </c>
      <c r="G454" s="2">
        <f t="shared" si="77"/>
        <v>425519</v>
      </c>
      <c r="H454" s="2">
        <f t="shared" si="73"/>
        <v>655584</v>
      </c>
      <c r="I454" s="2">
        <f t="shared" si="75"/>
        <v>30000</v>
      </c>
      <c r="J454" s="2">
        <f t="shared" si="74"/>
        <v>426778</v>
      </c>
      <c r="K454" s="2">
        <f t="shared" si="76"/>
        <v>425519</v>
      </c>
      <c r="L454" s="7"/>
    </row>
    <row r="455" spans="1:12" x14ac:dyDescent="0.25">
      <c r="A455" s="612"/>
      <c r="B455" s="5" t="s">
        <v>628</v>
      </c>
      <c r="C455" s="2">
        <v>1</v>
      </c>
      <c r="D455" s="2">
        <v>294128</v>
      </c>
      <c r="E455" s="2">
        <v>30000</v>
      </c>
      <c r="F455" s="2">
        <v>94627</v>
      </c>
      <c r="G455" s="2">
        <f t="shared" si="77"/>
        <v>418755</v>
      </c>
      <c r="H455" s="2">
        <f t="shared" si="73"/>
        <v>433283</v>
      </c>
      <c r="I455" s="2">
        <f t="shared" si="75"/>
        <v>30000</v>
      </c>
      <c r="J455" s="2">
        <f t="shared" si="74"/>
        <v>110863</v>
      </c>
      <c r="K455" s="2">
        <f t="shared" si="76"/>
        <v>418755</v>
      </c>
      <c r="L455" s="7"/>
    </row>
    <row r="456" spans="1:12" x14ac:dyDescent="0.25">
      <c r="A456" s="612"/>
      <c r="B456" s="5" t="s">
        <v>503</v>
      </c>
      <c r="C456" s="2">
        <v>5</v>
      </c>
      <c r="D456" s="2">
        <v>1458553</v>
      </c>
      <c r="E456" s="2">
        <v>30000</v>
      </c>
      <c r="F456" s="2">
        <v>496366</v>
      </c>
      <c r="G456" s="2">
        <f t="shared" si="77"/>
        <v>1984919</v>
      </c>
      <c r="H456" s="2">
        <f t="shared" si="73"/>
        <v>957205</v>
      </c>
      <c r="I456" s="2">
        <f t="shared" si="75"/>
        <v>150000</v>
      </c>
      <c r="J456" s="2">
        <f t="shared" si="74"/>
        <v>473135</v>
      </c>
      <c r="K456" s="2">
        <f t="shared" si="76"/>
        <v>9924595</v>
      </c>
      <c r="L456" s="7"/>
    </row>
    <row r="457" spans="1:12" s="17" customFormat="1" x14ac:dyDescent="0.25">
      <c r="A457" s="612"/>
      <c r="B457" s="5" t="s">
        <v>478</v>
      </c>
      <c r="C457" s="2">
        <v>1</v>
      </c>
      <c r="D457" s="2">
        <v>314609</v>
      </c>
      <c r="E457" s="2">
        <v>30000</v>
      </c>
      <c r="F457" s="2">
        <v>105301</v>
      </c>
      <c r="G457" s="2">
        <f t="shared" si="77"/>
        <v>449910</v>
      </c>
      <c r="H457" s="2">
        <f>C457*D457</f>
        <v>314609</v>
      </c>
      <c r="I457" s="2">
        <f t="shared" si="75"/>
        <v>30000</v>
      </c>
      <c r="J457" s="2">
        <f>C457*F457</f>
        <v>105301</v>
      </c>
      <c r="K457" s="2">
        <f t="shared" si="76"/>
        <v>449910</v>
      </c>
      <c r="L457" s="7"/>
    </row>
    <row r="458" spans="1:12" x14ac:dyDescent="0.25">
      <c r="A458" s="612"/>
      <c r="B458" s="5" t="s">
        <v>855</v>
      </c>
      <c r="C458" s="2">
        <v>1</v>
      </c>
      <c r="D458" s="2">
        <v>348957</v>
      </c>
      <c r="E458" s="2">
        <v>30000</v>
      </c>
      <c r="F458" s="2">
        <v>109443</v>
      </c>
      <c r="G458" s="2">
        <f t="shared" si="77"/>
        <v>488400</v>
      </c>
      <c r="H458" s="2">
        <f>C458*D489</f>
        <v>205220</v>
      </c>
      <c r="I458" s="2">
        <f t="shared" si="75"/>
        <v>30000</v>
      </c>
      <c r="J458" s="2">
        <f>C458*F458</f>
        <v>109443</v>
      </c>
      <c r="K458" s="2">
        <f t="shared" si="76"/>
        <v>488400</v>
      </c>
      <c r="L458" s="7"/>
    </row>
    <row r="459" spans="1:12" x14ac:dyDescent="0.25">
      <c r="A459" s="612"/>
      <c r="B459" s="5" t="s">
        <v>437</v>
      </c>
      <c r="C459" s="2">
        <v>2</v>
      </c>
      <c r="D459" s="2">
        <v>822481</v>
      </c>
      <c r="E459" s="2">
        <v>30000</v>
      </c>
      <c r="F459" s="2">
        <v>462945</v>
      </c>
      <c r="G459" s="2">
        <f t="shared" si="77"/>
        <v>1315426</v>
      </c>
      <c r="H459" s="2">
        <f>C459*D490</f>
        <v>410440</v>
      </c>
      <c r="I459" s="2">
        <f t="shared" si="75"/>
        <v>60000</v>
      </c>
      <c r="J459" s="2">
        <f t="shared" ref="J459:J503" si="78">C459*F458</f>
        <v>218886</v>
      </c>
      <c r="K459" s="2">
        <f t="shared" si="76"/>
        <v>2630852</v>
      </c>
      <c r="L459" s="7"/>
    </row>
    <row r="460" spans="1:12" s="17" customFormat="1" x14ac:dyDescent="0.25">
      <c r="A460" s="612"/>
      <c r="B460" s="5" t="s">
        <v>429</v>
      </c>
      <c r="C460" s="2">
        <v>1</v>
      </c>
      <c r="D460" s="2">
        <v>450625</v>
      </c>
      <c r="E460" s="2">
        <v>30000</v>
      </c>
      <c r="F460" s="2">
        <v>369041</v>
      </c>
      <c r="G460" s="2">
        <f t="shared" si="77"/>
        <v>849666</v>
      </c>
      <c r="H460" s="2">
        <f>C460*D460</f>
        <v>450625</v>
      </c>
      <c r="I460" s="2">
        <f t="shared" si="75"/>
        <v>30000</v>
      </c>
      <c r="J460" s="2">
        <f>C460*F460</f>
        <v>369041</v>
      </c>
      <c r="K460" s="2">
        <f t="shared" si="76"/>
        <v>849666</v>
      </c>
      <c r="L460" s="7"/>
    </row>
    <row r="461" spans="1:12" x14ac:dyDescent="0.25">
      <c r="A461" s="612"/>
      <c r="B461" s="5" t="s">
        <v>326</v>
      </c>
      <c r="C461" s="2">
        <v>5</v>
      </c>
      <c r="D461" s="2">
        <v>546305</v>
      </c>
      <c r="E461" s="2">
        <v>30000</v>
      </c>
      <c r="F461" s="2">
        <v>558311</v>
      </c>
      <c r="G461" s="2">
        <f t="shared" si="77"/>
        <v>1134616</v>
      </c>
      <c r="H461" s="2">
        <f t="shared" ref="H461:H474" si="79">C461*D491</f>
        <v>3388330</v>
      </c>
      <c r="I461" s="2">
        <f t="shared" si="75"/>
        <v>150000</v>
      </c>
      <c r="J461" s="2">
        <f>C461*F459</f>
        <v>2314725</v>
      </c>
      <c r="K461" s="2">
        <f t="shared" si="76"/>
        <v>5673080</v>
      </c>
      <c r="L461" s="7"/>
    </row>
    <row r="462" spans="1:12" x14ac:dyDescent="0.25">
      <c r="A462" s="612"/>
      <c r="B462" s="5" t="s">
        <v>327</v>
      </c>
      <c r="C462" s="2">
        <v>2</v>
      </c>
      <c r="D462" s="2">
        <v>377613</v>
      </c>
      <c r="E462" s="2">
        <v>30000</v>
      </c>
      <c r="F462" s="2">
        <v>144213</v>
      </c>
      <c r="G462" s="2">
        <f t="shared" si="77"/>
        <v>551826</v>
      </c>
      <c r="H462" s="2">
        <f t="shared" si="79"/>
        <v>519436</v>
      </c>
      <c r="I462" s="2">
        <f t="shared" si="75"/>
        <v>60000</v>
      </c>
      <c r="J462" s="2">
        <f t="shared" si="78"/>
        <v>1116622</v>
      </c>
      <c r="K462" s="2">
        <f t="shared" si="76"/>
        <v>1103652</v>
      </c>
      <c r="L462" s="7"/>
    </row>
    <row r="463" spans="1:12" x14ac:dyDescent="0.25">
      <c r="A463" s="612"/>
      <c r="B463" s="5" t="s">
        <v>328</v>
      </c>
      <c r="C463" s="2">
        <v>1</v>
      </c>
      <c r="D463" s="2">
        <v>116808</v>
      </c>
      <c r="E463" s="2">
        <v>30000</v>
      </c>
      <c r="F463" s="2">
        <v>22973</v>
      </c>
      <c r="G463" s="2">
        <f t="shared" si="77"/>
        <v>169781</v>
      </c>
      <c r="H463" s="2">
        <f t="shared" si="79"/>
        <v>1258683</v>
      </c>
      <c r="I463" s="2">
        <f t="shared" si="75"/>
        <v>30000</v>
      </c>
      <c r="J463" s="2">
        <f t="shared" si="78"/>
        <v>144213</v>
      </c>
      <c r="K463" s="2">
        <f t="shared" si="76"/>
        <v>169781</v>
      </c>
      <c r="L463" s="7"/>
    </row>
    <row r="464" spans="1:12" x14ac:dyDescent="0.25">
      <c r="A464" s="612"/>
      <c r="B464" s="5" t="s">
        <v>330</v>
      </c>
      <c r="C464" s="2">
        <v>2</v>
      </c>
      <c r="D464" s="2">
        <v>496630</v>
      </c>
      <c r="E464" s="2">
        <v>30000</v>
      </c>
      <c r="F464" s="2">
        <v>77435</v>
      </c>
      <c r="G464" s="2">
        <f t="shared" si="77"/>
        <v>604065</v>
      </c>
      <c r="H464" s="2">
        <f t="shared" si="79"/>
        <v>1115894</v>
      </c>
      <c r="I464" s="2">
        <f t="shared" si="75"/>
        <v>60000</v>
      </c>
      <c r="J464" s="2">
        <f t="shared" si="78"/>
        <v>45946</v>
      </c>
      <c r="K464" s="2">
        <f t="shared" si="76"/>
        <v>1208130</v>
      </c>
      <c r="L464" s="7"/>
    </row>
    <row r="465" spans="1:12" x14ac:dyDescent="0.25">
      <c r="A465" s="612"/>
      <c r="B465" s="5" t="s">
        <v>332</v>
      </c>
      <c r="C465" s="2">
        <v>2</v>
      </c>
      <c r="D465" s="2">
        <v>260414</v>
      </c>
      <c r="E465" s="2">
        <v>30000</v>
      </c>
      <c r="F465" s="2">
        <v>56866</v>
      </c>
      <c r="G465" s="2">
        <f t="shared" si="77"/>
        <v>347280</v>
      </c>
      <c r="H465" s="2">
        <f t="shared" si="79"/>
        <v>577244</v>
      </c>
      <c r="I465" s="2">
        <f t="shared" ref="I465:I503" si="80">C465*E465</f>
        <v>60000</v>
      </c>
      <c r="J465" s="2">
        <f t="shared" si="78"/>
        <v>154870</v>
      </c>
      <c r="K465" s="2">
        <f t="shared" ref="K465:K503" si="81">C465*G465</f>
        <v>694560</v>
      </c>
      <c r="L465" s="7"/>
    </row>
    <row r="466" spans="1:12" x14ac:dyDescent="0.25">
      <c r="A466" s="612"/>
      <c r="B466" s="5" t="s">
        <v>334</v>
      </c>
      <c r="C466" s="2">
        <v>2</v>
      </c>
      <c r="D466" s="2">
        <v>301444</v>
      </c>
      <c r="E466" s="2">
        <v>30000</v>
      </c>
      <c r="F466" s="2">
        <v>85965</v>
      </c>
      <c r="G466" s="2">
        <f t="shared" si="77"/>
        <v>417409</v>
      </c>
      <c r="H466" s="2">
        <f t="shared" si="79"/>
        <v>596512</v>
      </c>
      <c r="I466" s="2">
        <f t="shared" si="80"/>
        <v>60000</v>
      </c>
      <c r="J466" s="2">
        <f t="shared" si="78"/>
        <v>113732</v>
      </c>
      <c r="K466" s="2">
        <f t="shared" si="81"/>
        <v>834818</v>
      </c>
      <c r="L466" s="7"/>
    </row>
    <row r="467" spans="1:12" x14ac:dyDescent="0.25">
      <c r="A467" s="612"/>
      <c r="B467" s="5" t="s">
        <v>336</v>
      </c>
      <c r="C467" s="2">
        <v>1</v>
      </c>
      <c r="D467" s="2">
        <v>146241</v>
      </c>
      <c r="E467" s="2">
        <v>30000</v>
      </c>
      <c r="F467" s="2">
        <v>27326</v>
      </c>
      <c r="G467" s="2">
        <f t="shared" si="77"/>
        <v>203567</v>
      </c>
      <c r="H467" s="2">
        <f t="shared" si="79"/>
        <v>638178</v>
      </c>
      <c r="I467" s="2">
        <f t="shared" si="80"/>
        <v>30000</v>
      </c>
      <c r="J467" s="2">
        <f t="shared" si="78"/>
        <v>85965</v>
      </c>
      <c r="K467" s="2">
        <f t="shared" si="81"/>
        <v>203567</v>
      </c>
      <c r="L467" s="7"/>
    </row>
    <row r="468" spans="1:12" x14ac:dyDescent="0.25">
      <c r="A468" s="612"/>
      <c r="B468" s="5" t="s">
        <v>337</v>
      </c>
      <c r="C468" s="2">
        <v>1</v>
      </c>
      <c r="D468" s="2">
        <v>149920</v>
      </c>
      <c r="E468" s="2">
        <v>30000</v>
      </c>
      <c r="F468" s="2">
        <v>27871</v>
      </c>
      <c r="G468" s="2">
        <f t="shared" si="77"/>
        <v>207791</v>
      </c>
      <c r="H468" s="2">
        <f t="shared" si="79"/>
        <v>678988</v>
      </c>
      <c r="I468" s="2">
        <f t="shared" si="80"/>
        <v>30000</v>
      </c>
      <c r="J468" s="2">
        <f t="shared" si="78"/>
        <v>27326</v>
      </c>
      <c r="K468" s="2">
        <f t="shared" si="81"/>
        <v>207791</v>
      </c>
      <c r="L468" s="7"/>
    </row>
    <row r="469" spans="1:12" x14ac:dyDescent="0.25">
      <c r="A469" s="612"/>
      <c r="B469" s="5" t="s">
        <v>342</v>
      </c>
      <c r="C469" s="2">
        <v>1</v>
      </c>
      <c r="D469" s="2">
        <v>134844</v>
      </c>
      <c r="E469" s="2">
        <v>30000</v>
      </c>
      <c r="F469" s="2">
        <v>30984</v>
      </c>
      <c r="G469" s="2">
        <f t="shared" si="77"/>
        <v>195828</v>
      </c>
      <c r="H469" s="2">
        <f t="shared" si="79"/>
        <v>365671</v>
      </c>
      <c r="I469" s="2">
        <f t="shared" si="80"/>
        <v>30000</v>
      </c>
      <c r="J469" s="2">
        <f t="shared" si="78"/>
        <v>27871</v>
      </c>
      <c r="K469" s="2">
        <f t="shared" si="81"/>
        <v>195828</v>
      </c>
      <c r="L469" s="7"/>
    </row>
    <row r="470" spans="1:12" x14ac:dyDescent="0.25">
      <c r="A470" s="612"/>
      <c r="B470" s="5" t="s">
        <v>343</v>
      </c>
      <c r="C470" s="2">
        <v>1</v>
      </c>
      <c r="D470" s="2">
        <v>138942</v>
      </c>
      <c r="E470" s="2">
        <v>30000</v>
      </c>
      <c r="F470" s="2">
        <v>26582</v>
      </c>
      <c r="G470" s="2">
        <f t="shared" si="77"/>
        <v>195524</v>
      </c>
      <c r="H470" s="2">
        <f t="shared" si="79"/>
        <v>382973</v>
      </c>
      <c r="I470" s="2">
        <f t="shared" si="80"/>
        <v>30000</v>
      </c>
      <c r="J470" s="2">
        <f t="shared" si="78"/>
        <v>30984</v>
      </c>
      <c r="K470" s="2">
        <f t="shared" si="81"/>
        <v>195524</v>
      </c>
      <c r="L470" s="7"/>
    </row>
    <row r="471" spans="1:12" x14ac:dyDescent="0.25">
      <c r="A471" s="612"/>
      <c r="B471" s="5" t="s">
        <v>345</v>
      </c>
      <c r="C471" s="2">
        <v>3</v>
      </c>
      <c r="D471" s="2">
        <v>685567</v>
      </c>
      <c r="E471" s="2">
        <v>30000</v>
      </c>
      <c r="F471" s="2">
        <v>194625</v>
      </c>
      <c r="G471" s="2">
        <f t="shared" si="77"/>
        <v>910192</v>
      </c>
      <c r="H471" s="2">
        <f t="shared" si="79"/>
        <v>1903779</v>
      </c>
      <c r="I471" s="2">
        <f t="shared" si="80"/>
        <v>90000</v>
      </c>
      <c r="J471" s="2">
        <f t="shared" si="78"/>
        <v>79746</v>
      </c>
      <c r="K471" s="2">
        <f t="shared" si="81"/>
        <v>2730576</v>
      </c>
      <c r="L471" s="7"/>
    </row>
    <row r="472" spans="1:12" x14ac:dyDescent="0.25">
      <c r="A472" s="612"/>
      <c r="B472" s="5" t="s">
        <v>348</v>
      </c>
      <c r="C472" s="2">
        <v>1</v>
      </c>
      <c r="D472" s="2">
        <v>154832</v>
      </c>
      <c r="E472" s="2">
        <v>30000</v>
      </c>
      <c r="F472" s="2">
        <v>26579</v>
      </c>
      <c r="G472" s="2">
        <f t="shared" si="77"/>
        <v>211411</v>
      </c>
      <c r="H472" s="2">
        <f t="shared" si="79"/>
        <v>449725</v>
      </c>
      <c r="I472" s="2">
        <f t="shared" si="80"/>
        <v>30000</v>
      </c>
      <c r="J472" s="2">
        <f t="shared" si="78"/>
        <v>194625</v>
      </c>
      <c r="K472" s="2">
        <f t="shared" si="81"/>
        <v>211411</v>
      </c>
      <c r="L472" s="7"/>
    </row>
    <row r="473" spans="1:12" x14ac:dyDescent="0.25">
      <c r="A473" s="612"/>
      <c r="B473" s="5" t="s">
        <v>351</v>
      </c>
      <c r="C473" s="2">
        <v>1</v>
      </c>
      <c r="D473" s="2">
        <v>166824</v>
      </c>
      <c r="E473" s="2">
        <v>30000</v>
      </c>
      <c r="F473" s="2">
        <v>30771</v>
      </c>
      <c r="G473" s="2">
        <f t="shared" si="77"/>
        <v>227595</v>
      </c>
      <c r="H473" s="2">
        <f t="shared" si="79"/>
        <v>449725</v>
      </c>
      <c r="I473" s="2">
        <f t="shared" si="80"/>
        <v>30000</v>
      </c>
      <c r="J473" s="2">
        <f t="shared" si="78"/>
        <v>26579</v>
      </c>
      <c r="K473" s="2">
        <f t="shared" si="81"/>
        <v>227595</v>
      </c>
      <c r="L473" s="7"/>
    </row>
    <row r="474" spans="1:12" x14ac:dyDescent="0.25">
      <c r="A474" s="612"/>
      <c r="B474" s="5" t="s">
        <v>352</v>
      </c>
      <c r="C474" s="2">
        <v>1</v>
      </c>
      <c r="D474" s="2">
        <v>170822</v>
      </c>
      <c r="E474" s="2">
        <v>30000</v>
      </c>
      <c r="F474" s="2">
        <v>31369</v>
      </c>
      <c r="G474" s="2">
        <f t="shared" si="77"/>
        <v>232191</v>
      </c>
      <c r="H474" s="2">
        <f t="shared" si="79"/>
        <v>39127780</v>
      </c>
      <c r="I474" s="2">
        <f t="shared" si="80"/>
        <v>30000</v>
      </c>
      <c r="J474" s="2">
        <f t="shared" si="78"/>
        <v>30771</v>
      </c>
      <c r="K474" s="2">
        <f t="shared" si="81"/>
        <v>232191</v>
      </c>
      <c r="L474" s="7"/>
    </row>
    <row r="475" spans="1:12" x14ac:dyDescent="0.25">
      <c r="A475" s="612"/>
      <c r="B475" s="5" t="s">
        <v>356</v>
      </c>
      <c r="C475" s="2">
        <v>6</v>
      </c>
      <c r="D475" s="2">
        <v>778672</v>
      </c>
      <c r="E475" s="2">
        <v>30000</v>
      </c>
      <c r="F475" s="2">
        <v>368507</v>
      </c>
      <c r="G475" s="2">
        <f t="shared" si="77"/>
        <v>1177179</v>
      </c>
      <c r="H475" s="2">
        <f t="shared" ref="H475:H486" si="82">C475*D475</f>
        <v>4672032</v>
      </c>
      <c r="I475" s="2">
        <f t="shared" si="80"/>
        <v>180000</v>
      </c>
      <c r="J475" s="2">
        <f t="shared" si="78"/>
        <v>188214</v>
      </c>
      <c r="K475" s="2">
        <f t="shared" si="81"/>
        <v>7063074</v>
      </c>
      <c r="L475" s="7"/>
    </row>
    <row r="476" spans="1:12" x14ac:dyDescent="0.25">
      <c r="A476" s="612"/>
      <c r="B476" s="5" t="s">
        <v>358</v>
      </c>
      <c r="C476" s="2">
        <v>2</v>
      </c>
      <c r="D476" s="2">
        <v>313067</v>
      </c>
      <c r="E476" s="2">
        <v>30000</v>
      </c>
      <c r="F476" s="2">
        <v>65285</v>
      </c>
      <c r="G476" s="2">
        <f t="shared" si="77"/>
        <v>408352</v>
      </c>
      <c r="H476" s="2">
        <f t="shared" si="82"/>
        <v>626134</v>
      </c>
      <c r="I476" s="2">
        <f t="shared" si="80"/>
        <v>60000</v>
      </c>
      <c r="J476" s="2">
        <f t="shared" si="78"/>
        <v>737014</v>
      </c>
      <c r="K476" s="2">
        <f t="shared" si="81"/>
        <v>816704</v>
      </c>
      <c r="L476" s="7"/>
    </row>
    <row r="477" spans="1:12" x14ac:dyDescent="0.25">
      <c r="A477" s="612"/>
      <c r="B477" s="5" t="s">
        <v>359</v>
      </c>
      <c r="C477" s="2">
        <v>1</v>
      </c>
      <c r="D477" s="2">
        <v>162586</v>
      </c>
      <c r="E477" s="2">
        <v>30000</v>
      </c>
      <c r="F477" s="2">
        <v>33605</v>
      </c>
      <c r="G477" s="2">
        <f t="shared" si="77"/>
        <v>226191</v>
      </c>
      <c r="H477" s="2">
        <f t="shared" si="82"/>
        <v>162586</v>
      </c>
      <c r="I477" s="2">
        <f t="shared" si="80"/>
        <v>30000</v>
      </c>
      <c r="J477" s="2">
        <f t="shared" si="78"/>
        <v>65285</v>
      </c>
      <c r="K477" s="2">
        <f t="shared" si="81"/>
        <v>226191</v>
      </c>
      <c r="L477" s="7"/>
    </row>
    <row r="478" spans="1:12" s="17" customFormat="1" x14ac:dyDescent="0.25">
      <c r="A478" s="612"/>
      <c r="B478" s="5" t="s">
        <v>360</v>
      </c>
      <c r="C478" s="2">
        <v>3</v>
      </c>
      <c r="D478" s="2">
        <v>505918</v>
      </c>
      <c r="E478" s="2">
        <v>30000</v>
      </c>
      <c r="F478" s="2">
        <v>137142</v>
      </c>
      <c r="G478" s="2">
        <f t="shared" si="77"/>
        <v>673060</v>
      </c>
      <c r="H478" s="2">
        <f t="shared" si="82"/>
        <v>1517754</v>
      </c>
      <c r="I478" s="2">
        <f t="shared" si="80"/>
        <v>90000</v>
      </c>
      <c r="J478" s="2">
        <f t="shared" si="78"/>
        <v>100815</v>
      </c>
      <c r="K478" s="2">
        <f t="shared" si="81"/>
        <v>2019180</v>
      </c>
      <c r="L478" s="7"/>
    </row>
    <row r="479" spans="1:12" s="17" customFormat="1" x14ac:dyDescent="0.25">
      <c r="A479" s="612"/>
      <c r="B479" s="5" t="s">
        <v>432</v>
      </c>
      <c r="C479" s="2">
        <v>1</v>
      </c>
      <c r="D479" s="2">
        <v>167335</v>
      </c>
      <c r="E479" s="2">
        <v>30000</v>
      </c>
      <c r="F479" s="2">
        <v>29948</v>
      </c>
      <c r="G479" s="2">
        <f t="shared" si="77"/>
        <v>227283</v>
      </c>
      <c r="H479" s="2">
        <f t="shared" si="82"/>
        <v>167335</v>
      </c>
      <c r="I479" s="2">
        <f t="shared" si="80"/>
        <v>30000</v>
      </c>
      <c r="J479" s="2">
        <f t="shared" si="78"/>
        <v>137142</v>
      </c>
      <c r="K479" s="2">
        <f t="shared" si="81"/>
        <v>227283</v>
      </c>
      <c r="L479" s="7"/>
    </row>
    <row r="480" spans="1:12" s="17" customFormat="1" x14ac:dyDescent="0.25">
      <c r="A480" s="612"/>
      <c r="B480" s="5" t="s">
        <v>433</v>
      </c>
      <c r="C480" s="2">
        <v>3</v>
      </c>
      <c r="D480" s="2">
        <v>518276</v>
      </c>
      <c r="E480" s="2">
        <v>30000</v>
      </c>
      <c r="F480" s="2">
        <v>148579</v>
      </c>
      <c r="G480" s="2">
        <f t="shared" si="77"/>
        <v>696855</v>
      </c>
      <c r="H480" s="2">
        <f t="shared" si="82"/>
        <v>1554828</v>
      </c>
      <c r="I480" s="2">
        <f t="shared" si="80"/>
        <v>90000</v>
      </c>
      <c r="J480" s="2">
        <f t="shared" si="78"/>
        <v>89844</v>
      </c>
      <c r="K480" s="2">
        <f t="shared" si="81"/>
        <v>2090565</v>
      </c>
      <c r="L480" s="7"/>
    </row>
    <row r="481" spans="1:12" s="17" customFormat="1" x14ac:dyDescent="0.25">
      <c r="A481" s="612"/>
      <c r="B481" s="5" t="s">
        <v>434</v>
      </c>
      <c r="C481" s="2">
        <v>3</v>
      </c>
      <c r="D481" s="2">
        <v>534005</v>
      </c>
      <c r="E481" s="2">
        <v>30000</v>
      </c>
      <c r="F481" s="2">
        <v>102068</v>
      </c>
      <c r="G481" s="2">
        <f t="shared" si="77"/>
        <v>666073</v>
      </c>
      <c r="H481" s="2">
        <f t="shared" si="82"/>
        <v>1602015</v>
      </c>
      <c r="I481" s="2">
        <f t="shared" si="80"/>
        <v>90000</v>
      </c>
      <c r="J481" s="2">
        <f t="shared" si="78"/>
        <v>445737</v>
      </c>
      <c r="K481" s="2">
        <f t="shared" si="81"/>
        <v>1998219</v>
      </c>
      <c r="L481" s="7"/>
    </row>
    <row r="482" spans="1:12" s="17" customFormat="1" x14ac:dyDescent="0.25">
      <c r="A482" s="612"/>
      <c r="B482" s="5" t="s">
        <v>435</v>
      </c>
      <c r="C482" s="2">
        <v>1</v>
      </c>
      <c r="D482" s="2">
        <v>186535</v>
      </c>
      <c r="E482" s="2">
        <v>30000</v>
      </c>
      <c r="F482" s="2">
        <v>35307</v>
      </c>
      <c r="G482" s="2">
        <f t="shared" si="77"/>
        <v>251842</v>
      </c>
      <c r="H482" s="2">
        <f t="shared" si="82"/>
        <v>186535</v>
      </c>
      <c r="I482" s="2">
        <f t="shared" si="80"/>
        <v>30000</v>
      </c>
      <c r="J482" s="2">
        <f t="shared" si="78"/>
        <v>102068</v>
      </c>
      <c r="K482" s="2">
        <f t="shared" si="81"/>
        <v>251842</v>
      </c>
      <c r="L482" s="7"/>
    </row>
    <row r="483" spans="1:12" s="17" customFormat="1" x14ac:dyDescent="0.25">
      <c r="A483" s="612"/>
      <c r="B483" s="5" t="s">
        <v>439</v>
      </c>
      <c r="C483" s="2">
        <v>1</v>
      </c>
      <c r="D483" s="2">
        <v>199334</v>
      </c>
      <c r="E483" s="2">
        <v>30000</v>
      </c>
      <c r="F483" s="2">
        <v>52232</v>
      </c>
      <c r="G483" s="2">
        <f t="shared" si="77"/>
        <v>281566</v>
      </c>
      <c r="H483" s="2">
        <f t="shared" si="82"/>
        <v>199334</v>
      </c>
      <c r="I483" s="2">
        <f t="shared" si="80"/>
        <v>30000</v>
      </c>
      <c r="J483" s="2">
        <f t="shared" si="78"/>
        <v>35307</v>
      </c>
      <c r="K483" s="2">
        <f t="shared" si="81"/>
        <v>281566</v>
      </c>
      <c r="L483" s="7"/>
    </row>
    <row r="484" spans="1:12" s="17" customFormat="1" x14ac:dyDescent="0.25">
      <c r="A484" s="612"/>
      <c r="B484" s="5" t="s">
        <v>440</v>
      </c>
      <c r="C484" s="2">
        <v>2</v>
      </c>
      <c r="D484" s="2">
        <v>411468</v>
      </c>
      <c r="E484" s="2">
        <v>30000</v>
      </c>
      <c r="F484" s="2">
        <v>76390</v>
      </c>
      <c r="G484" s="2">
        <f t="shared" si="77"/>
        <v>517858</v>
      </c>
      <c r="H484" s="2">
        <f t="shared" si="82"/>
        <v>822936</v>
      </c>
      <c r="I484" s="2">
        <f t="shared" si="80"/>
        <v>60000</v>
      </c>
      <c r="J484" s="2">
        <f t="shared" si="78"/>
        <v>104464</v>
      </c>
      <c r="K484" s="2">
        <f t="shared" si="81"/>
        <v>1035716</v>
      </c>
      <c r="L484" s="7"/>
    </row>
    <row r="485" spans="1:12" s="17" customFormat="1" x14ac:dyDescent="0.25">
      <c r="A485" s="612"/>
      <c r="B485" s="5" t="s">
        <v>436</v>
      </c>
      <c r="C485" s="2">
        <v>1</v>
      </c>
      <c r="D485" s="2">
        <v>212134</v>
      </c>
      <c r="E485" s="2">
        <v>30000</v>
      </c>
      <c r="F485" s="2">
        <v>39232</v>
      </c>
      <c r="G485" s="2">
        <f t="shared" si="77"/>
        <v>281366</v>
      </c>
      <c r="H485" s="2">
        <f t="shared" si="82"/>
        <v>212134</v>
      </c>
      <c r="I485" s="2">
        <f t="shared" si="80"/>
        <v>30000</v>
      </c>
      <c r="J485" s="2">
        <f t="shared" si="78"/>
        <v>76390</v>
      </c>
      <c r="K485" s="2">
        <f t="shared" si="81"/>
        <v>281366</v>
      </c>
      <c r="L485" s="7"/>
    </row>
    <row r="486" spans="1:12" s="17" customFormat="1" x14ac:dyDescent="0.25">
      <c r="A486" s="612"/>
      <c r="B486" s="5" t="s">
        <v>441</v>
      </c>
      <c r="C486" s="2">
        <v>3</v>
      </c>
      <c r="D486" s="2">
        <v>655584</v>
      </c>
      <c r="E486" s="2">
        <v>30000</v>
      </c>
      <c r="F486" s="2">
        <v>149845</v>
      </c>
      <c r="G486" s="2">
        <f t="shared" si="77"/>
        <v>835429</v>
      </c>
      <c r="H486" s="2">
        <f t="shared" si="82"/>
        <v>1966752</v>
      </c>
      <c r="I486" s="2">
        <f t="shared" si="80"/>
        <v>90000</v>
      </c>
      <c r="J486" s="2">
        <f t="shared" si="78"/>
        <v>117696</v>
      </c>
      <c r="K486" s="2">
        <f t="shared" si="81"/>
        <v>2506287</v>
      </c>
      <c r="L486" s="7"/>
    </row>
    <row r="487" spans="1:12" s="17" customFormat="1" x14ac:dyDescent="0.25">
      <c r="A487" s="612"/>
      <c r="B487" s="5" t="s">
        <v>370</v>
      </c>
      <c r="C487" s="2">
        <v>3</v>
      </c>
      <c r="D487" s="2">
        <v>433283</v>
      </c>
      <c r="E487" s="2">
        <v>30000</v>
      </c>
      <c r="F487" s="2">
        <v>92150</v>
      </c>
      <c r="G487" s="2">
        <f t="shared" si="77"/>
        <v>555433</v>
      </c>
      <c r="H487" s="2">
        <f t="shared" ref="H487:H503" si="83">C487*D487</f>
        <v>1299849</v>
      </c>
      <c r="I487" s="2">
        <f t="shared" si="80"/>
        <v>90000</v>
      </c>
      <c r="J487" s="2">
        <f t="shared" si="78"/>
        <v>449535</v>
      </c>
      <c r="K487" s="2">
        <f t="shared" si="81"/>
        <v>1666299</v>
      </c>
      <c r="L487" s="7"/>
    </row>
    <row r="488" spans="1:12" s="17" customFormat="1" x14ac:dyDescent="0.25">
      <c r="A488" s="612"/>
      <c r="B488" s="5" t="s">
        <v>372</v>
      </c>
      <c r="C488" s="2">
        <v>1</v>
      </c>
      <c r="D488" s="2">
        <v>191441</v>
      </c>
      <c r="E488" s="2">
        <v>30000</v>
      </c>
      <c r="F488" s="2">
        <v>39943</v>
      </c>
      <c r="G488" s="2">
        <f>SUM(D488:F488)</f>
        <v>261384</v>
      </c>
      <c r="H488" s="2">
        <f t="shared" si="83"/>
        <v>191441</v>
      </c>
      <c r="I488" s="2">
        <f t="shared" si="80"/>
        <v>30000</v>
      </c>
      <c r="J488" s="2">
        <f t="shared" si="78"/>
        <v>92150</v>
      </c>
      <c r="K488" s="2">
        <f t="shared" si="81"/>
        <v>261384</v>
      </c>
      <c r="L488" s="7"/>
    </row>
    <row r="489" spans="1:12" s="17" customFormat="1" x14ac:dyDescent="0.25">
      <c r="A489" s="612"/>
      <c r="B489" s="5" t="s">
        <v>373</v>
      </c>
      <c r="C489" s="2">
        <v>1</v>
      </c>
      <c r="D489" s="2">
        <v>205220</v>
      </c>
      <c r="E489" s="2">
        <v>30000</v>
      </c>
      <c r="F489" s="2">
        <v>42715</v>
      </c>
      <c r="G489" s="2">
        <f t="shared" ref="G489:G503" si="84">SUM(D489:F489)</f>
        <v>277935</v>
      </c>
      <c r="H489" s="2">
        <f t="shared" si="83"/>
        <v>205220</v>
      </c>
      <c r="I489" s="2">
        <f t="shared" si="80"/>
        <v>30000</v>
      </c>
      <c r="J489" s="2">
        <f t="shared" si="78"/>
        <v>39943</v>
      </c>
      <c r="K489" s="2">
        <f t="shared" si="81"/>
        <v>277935</v>
      </c>
      <c r="L489" s="7"/>
    </row>
    <row r="490" spans="1:12" s="17" customFormat="1" x14ac:dyDescent="0.25">
      <c r="A490" s="612"/>
      <c r="B490" s="5" t="s">
        <v>374</v>
      </c>
      <c r="C490" s="2">
        <v>1</v>
      </c>
      <c r="D490" s="2">
        <v>205220</v>
      </c>
      <c r="E490" s="2">
        <v>30000</v>
      </c>
      <c r="F490" s="2">
        <v>84382</v>
      </c>
      <c r="G490" s="2">
        <f t="shared" si="84"/>
        <v>319602</v>
      </c>
      <c r="H490" s="2">
        <f t="shared" si="83"/>
        <v>205220</v>
      </c>
      <c r="I490" s="2">
        <f t="shared" si="80"/>
        <v>30000</v>
      </c>
      <c r="J490" s="2">
        <f t="shared" si="78"/>
        <v>42715</v>
      </c>
      <c r="K490" s="2">
        <f t="shared" si="81"/>
        <v>319602</v>
      </c>
      <c r="L490" s="7"/>
    </row>
    <row r="491" spans="1:12" s="17" customFormat="1" x14ac:dyDescent="0.25">
      <c r="A491" s="612"/>
      <c r="B491" s="5" t="s">
        <v>377</v>
      </c>
      <c r="C491" s="2">
        <v>3</v>
      </c>
      <c r="D491" s="2">
        <v>677666</v>
      </c>
      <c r="E491" s="2">
        <v>30000</v>
      </c>
      <c r="F491" s="2">
        <v>140622</v>
      </c>
      <c r="G491" s="2">
        <f t="shared" si="84"/>
        <v>848288</v>
      </c>
      <c r="H491" s="2">
        <f t="shared" si="83"/>
        <v>2032998</v>
      </c>
      <c r="I491" s="2">
        <f t="shared" si="80"/>
        <v>90000</v>
      </c>
      <c r="J491" s="2">
        <f t="shared" si="78"/>
        <v>253146</v>
      </c>
      <c r="K491" s="2">
        <f t="shared" si="81"/>
        <v>2544864</v>
      </c>
      <c r="L491" s="7"/>
    </row>
    <row r="492" spans="1:12" s="17" customFormat="1" x14ac:dyDescent="0.25">
      <c r="A492" s="612"/>
      <c r="B492" s="5" t="s">
        <v>383</v>
      </c>
      <c r="C492" s="2">
        <v>1</v>
      </c>
      <c r="D492" s="2">
        <v>259718</v>
      </c>
      <c r="E492" s="2">
        <v>30000</v>
      </c>
      <c r="F492" s="2">
        <v>131124</v>
      </c>
      <c r="G492" s="2">
        <f t="shared" si="84"/>
        <v>420842</v>
      </c>
      <c r="H492" s="2">
        <f t="shared" si="83"/>
        <v>259718</v>
      </c>
      <c r="I492" s="2">
        <f t="shared" si="80"/>
        <v>30000</v>
      </c>
      <c r="J492" s="2">
        <f t="shared" si="78"/>
        <v>140622</v>
      </c>
      <c r="K492" s="2">
        <f t="shared" si="81"/>
        <v>420842</v>
      </c>
      <c r="L492" s="7"/>
    </row>
    <row r="493" spans="1:12" s="17" customFormat="1" x14ac:dyDescent="0.25">
      <c r="A493" s="612"/>
      <c r="B493" s="5" t="s">
        <v>825</v>
      </c>
      <c r="C493" s="2">
        <v>4</v>
      </c>
      <c r="D493" s="2">
        <v>1258683</v>
      </c>
      <c r="E493" s="2">
        <v>30000</v>
      </c>
      <c r="F493" s="2">
        <v>593718</v>
      </c>
      <c r="G493" s="2">
        <f t="shared" si="84"/>
        <v>1882401</v>
      </c>
      <c r="H493" s="2">
        <f t="shared" si="83"/>
        <v>5034732</v>
      </c>
      <c r="I493" s="2">
        <f t="shared" si="80"/>
        <v>120000</v>
      </c>
      <c r="J493" s="2">
        <f t="shared" si="78"/>
        <v>524496</v>
      </c>
      <c r="K493" s="2">
        <f t="shared" si="81"/>
        <v>7529604</v>
      </c>
      <c r="L493" s="7"/>
    </row>
    <row r="494" spans="1:12" s="17" customFormat="1" x14ac:dyDescent="0.25">
      <c r="A494" s="612"/>
      <c r="B494" s="5" t="s">
        <v>477</v>
      </c>
      <c r="C494" s="2">
        <v>2</v>
      </c>
      <c r="D494" s="2">
        <v>557947</v>
      </c>
      <c r="E494" s="2">
        <v>30000</v>
      </c>
      <c r="F494" s="2">
        <v>227181</v>
      </c>
      <c r="G494" s="2">
        <f t="shared" si="84"/>
        <v>815128</v>
      </c>
      <c r="H494" s="2">
        <f t="shared" si="83"/>
        <v>1115894</v>
      </c>
      <c r="I494" s="2">
        <f t="shared" si="80"/>
        <v>60000</v>
      </c>
      <c r="J494" s="2">
        <f t="shared" si="78"/>
        <v>1187436</v>
      </c>
      <c r="K494" s="2">
        <f t="shared" si="81"/>
        <v>1630256</v>
      </c>
      <c r="L494" s="7"/>
    </row>
    <row r="495" spans="1:12" s="17" customFormat="1" x14ac:dyDescent="0.25">
      <c r="A495" s="612"/>
      <c r="B495" s="5" t="s">
        <v>543</v>
      </c>
      <c r="C495" s="2">
        <v>1</v>
      </c>
      <c r="D495" s="2">
        <v>288622</v>
      </c>
      <c r="E495" s="2">
        <v>30000</v>
      </c>
      <c r="F495" s="2">
        <v>94407</v>
      </c>
      <c r="G495" s="2">
        <f t="shared" si="84"/>
        <v>413029</v>
      </c>
      <c r="H495" s="2">
        <f t="shared" si="83"/>
        <v>288622</v>
      </c>
      <c r="I495" s="2">
        <f t="shared" si="80"/>
        <v>30000</v>
      </c>
      <c r="J495" s="2">
        <f t="shared" si="78"/>
        <v>227181</v>
      </c>
      <c r="K495" s="2">
        <f t="shared" si="81"/>
        <v>413029</v>
      </c>
      <c r="L495" s="7"/>
    </row>
    <row r="496" spans="1:12" s="17" customFormat="1" x14ac:dyDescent="0.25">
      <c r="A496" s="612"/>
      <c r="B496" s="5" t="s">
        <v>628</v>
      </c>
      <c r="C496" s="2">
        <v>1</v>
      </c>
      <c r="D496" s="2">
        <v>298256</v>
      </c>
      <c r="E496" s="2">
        <v>30000</v>
      </c>
      <c r="F496" s="2">
        <v>223057</v>
      </c>
      <c r="G496" s="2">
        <f t="shared" si="84"/>
        <v>551313</v>
      </c>
      <c r="H496" s="2">
        <f t="shared" si="83"/>
        <v>298256</v>
      </c>
      <c r="I496" s="2">
        <f t="shared" si="80"/>
        <v>30000</v>
      </c>
      <c r="J496" s="2">
        <f t="shared" si="78"/>
        <v>94407</v>
      </c>
      <c r="K496" s="2">
        <f t="shared" si="81"/>
        <v>551313</v>
      </c>
      <c r="L496" s="7"/>
    </row>
    <row r="497" spans="1:12" s="17" customFormat="1" x14ac:dyDescent="0.25">
      <c r="A497" s="612"/>
      <c r="B497" s="5" t="s">
        <v>478</v>
      </c>
      <c r="C497" s="2">
        <v>2</v>
      </c>
      <c r="D497" s="2">
        <v>638178</v>
      </c>
      <c r="E497" s="2">
        <v>30000</v>
      </c>
      <c r="F497" s="2">
        <v>299307</v>
      </c>
      <c r="G497" s="2">
        <f t="shared" si="84"/>
        <v>967485</v>
      </c>
      <c r="H497" s="2">
        <f t="shared" si="83"/>
        <v>1276356</v>
      </c>
      <c r="I497" s="2">
        <f t="shared" si="80"/>
        <v>60000</v>
      </c>
      <c r="J497" s="2">
        <f t="shared" si="78"/>
        <v>446114</v>
      </c>
      <c r="K497" s="2">
        <f t="shared" si="81"/>
        <v>1934970</v>
      </c>
      <c r="L497" s="7"/>
    </row>
    <row r="498" spans="1:12" s="17" customFormat="1" x14ac:dyDescent="0.25">
      <c r="A498" s="612"/>
      <c r="B498" s="5" t="s">
        <v>691</v>
      </c>
      <c r="C498" s="2">
        <v>2</v>
      </c>
      <c r="D498" s="2">
        <v>678988</v>
      </c>
      <c r="E498" s="2">
        <v>30000</v>
      </c>
      <c r="F498" s="2">
        <v>288242</v>
      </c>
      <c r="G498" s="2">
        <f t="shared" si="84"/>
        <v>997230</v>
      </c>
      <c r="H498" s="2">
        <f t="shared" si="83"/>
        <v>1357976</v>
      </c>
      <c r="I498" s="2">
        <f t="shared" si="80"/>
        <v>60000</v>
      </c>
      <c r="J498" s="2">
        <f t="shared" si="78"/>
        <v>598614</v>
      </c>
      <c r="K498" s="2">
        <f t="shared" si="81"/>
        <v>1994460</v>
      </c>
      <c r="L498" s="7"/>
    </row>
    <row r="499" spans="1:12" s="17" customFormat="1" x14ac:dyDescent="0.25">
      <c r="A499" s="612"/>
      <c r="B499" s="5" t="s">
        <v>868</v>
      </c>
      <c r="C499" s="2">
        <v>1</v>
      </c>
      <c r="D499" s="2">
        <v>365671</v>
      </c>
      <c r="E499" s="2">
        <v>30000</v>
      </c>
      <c r="F499" s="2">
        <v>141444</v>
      </c>
      <c r="G499" s="2">
        <f t="shared" si="84"/>
        <v>537115</v>
      </c>
      <c r="H499" s="2">
        <f t="shared" si="83"/>
        <v>365671</v>
      </c>
      <c r="I499" s="2">
        <f t="shared" si="80"/>
        <v>30000</v>
      </c>
      <c r="J499" s="2">
        <f t="shared" si="78"/>
        <v>288242</v>
      </c>
      <c r="K499" s="2">
        <f t="shared" si="81"/>
        <v>537115</v>
      </c>
      <c r="L499" s="7"/>
    </row>
    <row r="500" spans="1:12" s="17" customFormat="1" x14ac:dyDescent="0.25">
      <c r="A500" s="612"/>
      <c r="B500" s="5" t="s">
        <v>481</v>
      </c>
      <c r="C500" s="2">
        <v>1</v>
      </c>
      <c r="D500" s="2">
        <v>382973</v>
      </c>
      <c r="E500" s="2">
        <v>30000</v>
      </c>
      <c r="F500" s="2">
        <v>142382</v>
      </c>
      <c r="G500" s="2">
        <f t="shared" si="84"/>
        <v>555355</v>
      </c>
      <c r="H500" s="2">
        <f t="shared" si="83"/>
        <v>382973</v>
      </c>
      <c r="I500" s="2">
        <f t="shared" si="80"/>
        <v>30000</v>
      </c>
      <c r="J500" s="2">
        <f t="shared" si="78"/>
        <v>141444</v>
      </c>
      <c r="K500" s="2">
        <f t="shared" si="81"/>
        <v>555355</v>
      </c>
      <c r="L500" s="7"/>
    </row>
    <row r="501" spans="1:12" s="17" customFormat="1" x14ac:dyDescent="0.25">
      <c r="A501" s="612"/>
      <c r="B501" s="5" t="s">
        <v>404</v>
      </c>
      <c r="C501" s="2">
        <v>1</v>
      </c>
      <c r="D501" s="2">
        <v>634593</v>
      </c>
      <c r="E501" s="2">
        <v>30000</v>
      </c>
      <c r="F501" s="2">
        <v>114851</v>
      </c>
      <c r="G501" s="2">
        <f t="shared" si="84"/>
        <v>779444</v>
      </c>
      <c r="H501" s="2">
        <f t="shared" si="83"/>
        <v>634593</v>
      </c>
      <c r="I501" s="2">
        <f t="shared" si="80"/>
        <v>30000</v>
      </c>
      <c r="J501" s="2">
        <f t="shared" si="78"/>
        <v>142382</v>
      </c>
      <c r="K501" s="2">
        <f t="shared" si="81"/>
        <v>779444</v>
      </c>
      <c r="L501" s="7"/>
    </row>
    <row r="502" spans="1:12" s="17" customFormat="1" x14ac:dyDescent="0.25">
      <c r="A502" s="612"/>
      <c r="B502" s="5" t="s">
        <v>812</v>
      </c>
      <c r="C502" s="2">
        <v>1</v>
      </c>
      <c r="D502" s="2">
        <v>449725</v>
      </c>
      <c r="E502" s="2">
        <v>30000</v>
      </c>
      <c r="F502" s="2">
        <v>239608</v>
      </c>
      <c r="G502" s="2">
        <f t="shared" si="84"/>
        <v>719333</v>
      </c>
      <c r="H502" s="2">
        <f t="shared" si="83"/>
        <v>449725</v>
      </c>
      <c r="I502" s="2">
        <f t="shared" si="80"/>
        <v>30000</v>
      </c>
      <c r="J502" s="2">
        <f t="shared" si="78"/>
        <v>114851</v>
      </c>
      <c r="K502" s="2">
        <f t="shared" si="81"/>
        <v>719333</v>
      </c>
      <c r="L502" s="7"/>
    </row>
    <row r="503" spans="1:12" s="17" customFormat="1" x14ac:dyDescent="0.25">
      <c r="A503" s="612"/>
      <c r="B503" s="5" t="s">
        <v>429</v>
      </c>
      <c r="C503" s="2">
        <v>1</v>
      </c>
      <c r="D503" s="2">
        <v>449725</v>
      </c>
      <c r="E503" s="2">
        <v>30000</v>
      </c>
      <c r="F503" s="2">
        <v>119608</v>
      </c>
      <c r="G503" s="2">
        <f t="shared" si="84"/>
        <v>599333</v>
      </c>
      <c r="H503" s="2">
        <f t="shared" si="83"/>
        <v>449725</v>
      </c>
      <c r="I503" s="2">
        <f t="shared" si="80"/>
        <v>30000</v>
      </c>
      <c r="J503" s="2">
        <f t="shared" si="78"/>
        <v>239608</v>
      </c>
      <c r="K503" s="2">
        <f t="shared" si="81"/>
        <v>599333</v>
      </c>
      <c r="L503" s="7"/>
    </row>
    <row r="504" spans="1:12" x14ac:dyDescent="0.25">
      <c r="A504" s="12" t="s">
        <v>1</v>
      </c>
      <c r="B504" s="5" t="s">
        <v>415</v>
      </c>
      <c r="C504" s="608">
        <f>SUM(C400:C503)</f>
        <v>266</v>
      </c>
      <c r="D504" s="2">
        <f>SUM(D400:D503)</f>
        <v>39127780</v>
      </c>
      <c r="E504" s="608">
        <f>SUM(E400:E486)</f>
        <v>2610000</v>
      </c>
      <c r="F504" s="608">
        <f>SUM(F400:F503)</f>
        <v>12103912</v>
      </c>
      <c r="G504" s="2">
        <f>SUM(D504:F504)</f>
        <v>53841692</v>
      </c>
      <c r="H504" s="608">
        <f>SUM(H400:H486)</f>
        <v>170322970</v>
      </c>
      <c r="I504" s="608">
        <f>SUM(I400:I487)</f>
        <v>7260000</v>
      </c>
      <c r="J504" s="608">
        <f>SUM(J400:J503)</f>
        <v>33456858</v>
      </c>
      <c r="K504" s="608">
        <f>SUM(K400:K503)</f>
        <v>210453792</v>
      </c>
      <c r="L504" s="7"/>
    </row>
    <row r="505" spans="1:12" x14ac:dyDescent="0.25">
      <c r="A505" s="612"/>
      <c r="B505" s="612"/>
      <c r="C505" s="2"/>
      <c r="D505" s="2"/>
      <c r="E505" s="2"/>
      <c r="F505" s="2"/>
      <c r="G505" s="2"/>
      <c r="H505" s="2"/>
      <c r="I505" s="2"/>
      <c r="J505" s="2"/>
      <c r="K505" s="2"/>
      <c r="L505" s="7"/>
    </row>
    <row r="506" spans="1:12" x14ac:dyDescent="0.25">
      <c r="A506" s="612"/>
      <c r="B506" s="21" t="s">
        <v>669</v>
      </c>
      <c r="C506" s="2">
        <v>1</v>
      </c>
      <c r="D506" s="2">
        <v>935241</v>
      </c>
      <c r="E506" s="2">
        <v>30000</v>
      </c>
      <c r="F506" s="2">
        <v>481466</v>
      </c>
      <c r="G506" s="2">
        <f>SUM(D506:F506)</f>
        <v>1446707</v>
      </c>
      <c r="H506" s="2">
        <f>C506*D506</f>
        <v>935241</v>
      </c>
      <c r="I506" s="2">
        <f>C506*E506</f>
        <v>30000</v>
      </c>
      <c r="J506" s="2">
        <f>C506*F506</f>
        <v>481466</v>
      </c>
      <c r="K506" s="2">
        <f>C506*G506</f>
        <v>1446707</v>
      </c>
      <c r="L506" s="7"/>
    </row>
    <row r="507" spans="1:12" x14ac:dyDescent="0.25">
      <c r="A507" s="612"/>
      <c r="B507" s="13"/>
      <c r="C507" s="2"/>
      <c r="D507" s="2"/>
      <c r="E507" s="2"/>
      <c r="F507" s="2"/>
      <c r="G507" s="2">
        <f>SUM(D507:F507)</f>
        <v>0</v>
      </c>
      <c r="H507" s="2">
        <f>C507</f>
        <v>0</v>
      </c>
      <c r="I507" s="2">
        <f>C507*E507</f>
        <v>0</v>
      </c>
      <c r="J507" s="2">
        <f>C507*F507</f>
        <v>0</v>
      </c>
      <c r="K507" s="2">
        <f>C507*G507</f>
        <v>0</v>
      </c>
      <c r="L507" s="7"/>
    </row>
    <row r="508" spans="1:12" x14ac:dyDescent="0.25">
      <c r="A508" s="612"/>
      <c r="B508" s="13"/>
      <c r="C508" s="2">
        <f t="shared" ref="C508:K508" si="85">SUM(C506:C507)</f>
        <v>1</v>
      </c>
      <c r="D508" s="2"/>
      <c r="E508" s="2">
        <f t="shared" si="85"/>
        <v>30000</v>
      </c>
      <c r="F508" s="2">
        <f t="shared" si="85"/>
        <v>481466</v>
      </c>
      <c r="G508" s="2">
        <f t="shared" si="85"/>
        <v>1446707</v>
      </c>
      <c r="H508" s="2">
        <f t="shared" si="85"/>
        <v>935241</v>
      </c>
      <c r="I508" s="2">
        <f t="shared" si="85"/>
        <v>30000</v>
      </c>
      <c r="J508" s="2">
        <f t="shared" si="85"/>
        <v>481466</v>
      </c>
      <c r="K508" s="2">
        <f t="shared" si="85"/>
        <v>1446707</v>
      </c>
      <c r="L508" s="7"/>
    </row>
    <row r="509" spans="1:12" x14ac:dyDescent="0.25">
      <c r="A509" s="612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7"/>
    </row>
    <row r="510" spans="1:12" x14ac:dyDescent="0.25">
      <c r="A510" s="10" t="s">
        <v>428</v>
      </c>
      <c r="B510" s="612"/>
      <c r="C510" s="22">
        <f t="shared" ref="C510:K510" si="86">C504+C508</f>
        <v>267</v>
      </c>
      <c r="D510" s="2"/>
      <c r="E510" s="22">
        <f t="shared" si="86"/>
        <v>2640000</v>
      </c>
      <c r="F510" s="22">
        <f t="shared" si="86"/>
        <v>12585378</v>
      </c>
      <c r="G510" s="22">
        <f t="shared" si="86"/>
        <v>55288399</v>
      </c>
      <c r="H510" s="22">
        <f t="shared" si="86"/>
        <v>171258211</v>
      </c>
      <c r="I510" s="22">
        <f t="shared" si="86"/>
        <v>7290000</v>
      </c>
      <c r="J510" s="22">
        <f t="shared" si="86"/>
        <v>33938324</v>
      </c>
      <c r="K510" s="22">
        <f t="shared" si="86"/>
        <v>211900499</v>
      </c>
      <c r="L510" s="7"/>
    </row>
    <row r="511" spans="1:12" x14ac:dyDescent="0.25">
      <c r="A511" s="26"/>
      <c r="B511" s="26"/>
      <c r="C511" s="26"/>
      <c r="D511" s="2"/>
      <c r="E511" s="26"/>
      <c r="F511" s="26"/>
      <c r="G511" s="26"/>
      <c r="H511" s="26"/>
      <c r="I511" s="26"/>
      <c r="J511" s="26"/>
      <c r="K511" s="26"/>
      <c r="L511" s="7"/>
    </row>
    <row r="512" spans="1:12" s="17" customFormat="1" x14ac:dyDescent="0.25">
      <c r="A512" s="26"/>
      <c r="B512" s="26"/>
      <c r="C512" s="26"/>
      <c r="D512" s="2"/>
      <c r="E512" s="26"/>
      <c r="F512" s="26"/>
      <c r="G512" s="26"/>
      <c r="H512" s="26"/>
      <c r="I512" s="26"/>
      <c r="J512" s="26"/>
      <c r="K512" s="26"/>
      <c r="L512" s="7"/>
    </row>
    <row r="513" spans="1:12" s="17" customFormat="1" x14ac:dyDescent="0.25">
      <c r="A513" s="26"/>
      <c r="B513" s="26"/>
      <c r="C513" s="26"/>
      <c r="D513" s="2"/>
      <c r="E513" s="26"/>
      <c r="F513" s="26"/>
      <c r="G513" s="26"/>
      <c r="H513" s="26"/>
      <c r="I513" s="26"/>
      <c r="J513" s="26"/>
      <c r="K513" s="26"/>
      <c r="L513" s="7"/>
    </row>
    <row r="514" spans="1:12" x14ac:dyDescent="0.25">
      <c r="A514" s="608" t="s">
        <v>225</v>
      </c>
      <c r="B514" s="608"/>
      <c r="C514" s="608"/>
      <c r="D514" s="2"/>
      <c r="E514" s="608"/>
      <c r="F514" s="608"/>
      <c r="G514" s="608"/>
      <c r="H514" s="608"/>
      <c r="I514" s="608"/>
      <c r="J514" s="608"/>
      <c r="K514" s="608"/>
      <c r="L514" s="608"/>
    </row>
    <row r="515" spans="1:12" ht="15" customHeight="1" x14ac:dyDescent="0.25">
      <c r="A515" s="609" t="s">
        <v>226</v>
      </c>
      <c r="B515" s="609"/>
      <c r="C515" s="609"/>
      <c r="D515" s="2"/>
      <c r="E515" s="609"/>
      <c r="F515" s="609"/>
      <c r="G515" s="609"/>
      <c r="H515" s="609"/>
      <c r="I515" s="609"/>
      <c r="J515" s="609"/>
      <c r="K515" s="609"/>
      <c r="L515" s="609"/>
    </row>
    <row r="516" spans="1:12" s="17" customFormat="1" ht="15" customHeight="1" x14ac:dyDescent="0.25">
      <c r="A516" s="978" t="s">
        <v>227</v>
      </c>
      <c r="B516" s="978"/>
      <c r="C516" s="978"/>
      <c r="D516" s="978"/>
      <c r="E516" s="978"/>
      <c r="F516" s="978"/>
      <c r="G516" s="978"/>
      <c r="H516" s="978"/>
      <c r="I516" s="978"/>
      <c r="J516" s="978"/>
      <c r="K516" s="978"/>
      <c r="L516" s="609"/>
    </row>
    <row r="517" spans="1:12" s="17" customFormat="1" x14ac:dyDescent="0.25">
      <c r="A517" s="957" t="s">
        <v>622</v>
      </c>
      <c r="B517" s="957"/>
      <c r="C517" s="957"/>
      <c r="D517" s="957"/>
      <c r="E517" s="957"/>
      <c r="F517" s="957"/>
      <c r="G517" s="957"/>
      <c r="H517" s="957"/>
      <c r="I517" s="957"/>
      <c r="J517" s="957"/>
      <c r="K517" s="957"/>
      <c r="L517" s="607"/>
    </row>
    <row r="518" spans="1:12" s="17" customFormat="1" ht="48.75" x14ac:dyDescent="0.25">
      <c r="A518" s="258"/>
      <c r="B518" s="258" t="s">
        <v>228</v>
      </c>
      <c r="C518" s="258" t="s">
        <v>798</v>
      </c>
      <c r="D518" s="258" t="s">
        <v>229</v>
      </c>
      <c r="E518" s="258" t="s">
        <v>468</v>
      </c>
      <c r="F518" s="258" t="s">
        <v>231</v>
      </c>
      <c r="G518" s="258" t="s">
        <v>232</v>
      </c>
      <c r="H518" s="258" t="s">
        <v>233</v>
      </c>
      <c r="I518" s="258" t="s">
        <v>476</v>
      </c>
      <c r="J518" s="258" t="s">
        <v>234</v>
      </c>
      <c r="K518" s="603" t="s">
        <v>799</v>
      </c>
      <c r="L518" s="609"/>
    </row>
    <row r="519" spans="1:12" s="17" customFormat="1" x14ac:dyDescent="0.25">
      <c r="A519" s="260"/>
      <c r="B519" s="261"/>
      <c r="C519" s="261"/>
      <c r="D519" s="261"/>
      <c r="E519" s="261"/>
      <c r="F519" s="261"/>
      <c r="G519" s="261"/>
      <c r="H519" s="261"/>
      <c r="I519" s="261"/>
      <c r="J519" s="261"/>
      <c r="K519" s="604" t="s">
        <v>235</v>
      </c>
      <c r="L519" s="607"/>
    </row>
    <row r="520" spans="1:12" s="17" customFormat="1" x14ac:dyDescent="0.25">
      <c r="A520" s="261"/>
      <c r="B520" s="271" t="s">
        <v>248</v>
      </c>
      <c r="C520" s="262">
        <v>1</v>
      </c>
      <c r="D520" s="262">
        <v>439287</v>
      </c>
      <c r="E520" s="262">
        <v>30000</v>
      </c>
      <c r="F520" s="262"/>
      <c r="G520" s="262">
        <f t="shared" ref="G520:G527" si="87">SUM(D520:F520)</f>
        <v>469287</v>
      </c>
      <c r="H520" s="262">
        <f t="shared" ref="H520:H527" si="88">C520*D520</f>
        <v>439287</v>
      </c>
      <c r="I520" s="262">
        <f t="shared" ref="I520:I527" si="89">C520*E520</f>
        <v>30000</v>
      </c>
      <c r="J520" s="262">
        <f t="shared" ref="J520:J527" si="90">C520*F520</f>
        <v>0</v>
      </c>
      <c r="K520" s="262">
        <f t="shared" ref="K520:K527" si="91">C520*G520</f>
        <v>469287</v>
      </c>
      <c r="L520" s="2"/>
    </row>
    <row r="521" spans="1:12" s="17" customFormat="1" x14ac:dyDescent="0.25">
      <c r="A521" s="261"/>
      <c r="B521" s="271" t="s">
        <v>264</v>
      </c>
      <c r="C521" s="262">
        <v>1</v>
      </c>
      <c r="D521" s="262">
        <v>466718</v>
      </c>
      <c r="E521" s="262">
        <v>30000</v>
      </c>
      <c r="F521" s="262"/>
      <c r="G521" s="262">
        <f t="shared" si="87"/>
        <v>496718</v>
      </c>
      <c r="H521" s="262">
        <f t="shared" si="88"/>
        <v>466718</v>
      </c>
      <c r="I521" s="262">
        <f t="shared" si="89"/>
        <v>30000</v>
      </c>
      <c r="J521" s="262">
        <f t="shared" si="90"/>
        <v>0</v>
      </c>
      <c r="K521" s="262">
        <f t="shared" si="91"/>
        <v>496718</v>
      </c>
      <c r="L521" s="2"/>
    </row>
    <row r="522" spans="1:12" s="17" customFormat="1" x14ac:dyDescent="0.25">
      <c r="A522" s="261"/>
      <c r="B522" s="271" t="s">
        <v>319</v>
      </c>
      <c r="C522" s="262">
        <v>1</v>
      </c>
      <c r="D522" s="262">
        <v>846062</v>
      </c>
      <c r="E522" s="262">
        <v>30000</v>
      </c>
      <c r="F522" s="262"/>
      <c r="G522" s="262">
        <f t="shared" si="87"/>
        <v>876062</v>
      </c>
      <c r="H522" s="262">
        <f t="shared" si="88"/>
        <v>846062</v>
      </c>
      <c r="I522" s="262">
        <f t="shared" si="89"/>
        <v>30000</v>
      </c>
      <c r="J522" s="262">
        <f t="shared" si="90"/>
        <v>0</v>
      </c>
      <c r="K522" s="262">
        <f t="shared" si="91"/>
        <v>876062</v>
      </c>
      <c r="L522" s="2"/>
    </row>
    <row r="523" spans="1:12" s="17" customFormat="1" x14ac:dyDescent="0.25">
      <c r="A523" s="261"/>
      <c r="B523" s="271" t="s">
        <v>333</v>
      </c>
      <c r="C523" s="262">
        <v>1</v>
      </c>
      <c r="D523" s="262">
        <v>1013692</v>
      </c>
      <c r="E523" s="262">
        <v>30000</v>
      </c>
      <c r="F523" s="262"/>
      <c r="G523" s="262">
        <f t="shared" si="87"/>
        <v>1043692</v>
      </c>
      <c r="H523" s="262">
        <f t="shared" si="88"/>
        <v>1013692</v>
      </c>
      <c r="I523" s="262">
        <f t="shared" si="89"/>
        <v>30000</v>
      </c>
      <c r="J523" s="262">
        <f t="shared" si="90"/>
        <v>0</v>
      </c>
      <c r="K523" s="262">
        <f t="shared" si="91"/>
        <v>1043692</v>
      </c>
      <c r="L523" s="2"/>
    </row>
    <row r="524" spans="1:12" s="17" customFormat="1" x14ac:dyDescent="0.25">
      <c r="A524" s="261"/>
      <c r="B524" s="271" t="s">
        <v>344</v>
      </c>
      <c r="C524" s="262">
        <v>1</v>
      </c>
      <c r="D524" s="262">
        <v>1055475</v>
      </c>
      <c r="E524" s="262">
        <v>30000</v>
      </c>
      <c r="F524" s="262"/>
      <c r="G524" s="262">
        <f t="shared" si="87"/>
        <v>1085475</v>
      </c>
      <c r="H524" s="262">
        <f t="shared" si="88"/>
        <v>1055475</v>
      </c>
      <c r="I524" s="262">
        <f t="shared" si="89"/>
        <v>30000</v>
      </c>
      <c r="J524" s="262">
        <f t="shared" si="90"/>
        <v>0</v>
      </c>
      <c r="K524" s="262">
        <f t="shared" si="91"/>
        <v>1085475</v>
      </c>
      <c r="L524" s="2"/>
    </row>
    <row r="525" spans="1:12" s="17" customFormat="1" x14ac:dyDescent="0.25">
      <c r="A525" s="261"/>
      <c r="B525" s="271" t="s">
        <v>363</v>
      </c>
      <c r="C525" s="262">
        <v>1</v>
      </c>
      <c r="D525" s="262">
        <v>1332024</v>
      </c>
      <c r="E525" s="262">
        <v>30000</v>
      </c>
      <c r="F525" s="262"/>
      <c r="G525" s="262">
        <f t="shared" si="87"/>
        <v>1362024</v>
      </c>
      <c r="H525" s="262">
        <f t="shared" si="88"/>
        <v>1332024</v>
      </c>
      <c r="I525" s="262">
        <f t="shared" si="89"/>
        <v>30000</v>
      </c>
      <c r="J525" s="262">
        <f t="shared" si="90"/>
        <v>0</v>
      </c>
      <c r="K525" s="262">
        <f t="shared" si="91"/>
        <v>1362024</v>
      </c>
      <c r="L525" s="2"/>
    </row>
    <row r="526" spans="1:12" s="17" customFormat="1" x14ac:dyDescent="0.25">
      <c r="A526" s="261"/>
      <c r="B526" s="271" t="s">
        <v>373</v>
      </c>
      <c r="C526" s="262">
        <v>1</v>
      </c>
      <c r="D526" s="262">
        <v>1432046</v>
      </c>
      <c r="E526" s="262">
        <v>30000</v>
      </c>
      <c r="F526" s="262"/>
      <c r="G526" s="262">
        <f t="shared" si="87"/>
        <v>1462046</v>
      </c>
      <c r="H526" s="262">
        <f t="shared" si="88"/>
        <v>1432046</v>
      </c>
      <c r="I526" s="262">
        <f t="shared" si="89"/>
        <v>30000</v>
      </c>
      <c r="J526" s="262">
        <f t="shared" si="90"/>
        <v>0</v>
      </c>
      <c r="K526" s="262">
        <f t="shared" si="91"/>
        <v>1462046</v>
      </c>
      <c r="L526" s="2"/>
    </row>
    <row r="527" spans="1:12" s="17" customFormat="1" x14ac:dyDescent="0.25">
      <c r="A527" s="261"/>
      <c r="B527" s="271" t="s">
        <v>379</v>
      </c>
      <c r="C527" s="262">
        <v>1</v>
      </c>
      <c r="D527" s="262">
        <v>1747532</v>
      </c>
      <c r="E527" s="262">
        <v>30000</v>
      </c>
      <c r="F527" s="262"/>
      <c r="G527" s="262">
        <f t="shared" si="87"/>
        <v>1777532</v>
      </c>
      <c r="H527" s="262">
        <f t="shared" si="88"/>
        <v>1747532</v>
      </c>
      <c r="I527" s="262">
        <f t="shared" si="89"/>
        <v>30000</v>
      </c>
      <c r="J527" s="262">
        <f t="shared" si="90"/>
        <v>0</v>
      </c>
      <c r="K527" s="262">
        <f t="shared" si="91"/>
        <v>1777532</v>
      </c>
      <c r="L527" s="2"/>
    </row>
    <row r="528" spans="1:12" s="17" customFormat="1" x14ac:dyDescent="0.25">
      <c r="A528" s="263" t="s">
        <v>1</v>
      </c>
      <c r="B528" s="271" t="s">
        <v>415</v>
      </c>
      <c r="C528" s="602">
        <f>SUM(C520:C527)</f>
        <v>8</v>
      </c>
      <c r="D528" s="602">
        <f>SUM(D520:D527)</f>
        <v>8332836</v>
      </c>
      <c r="E528" s="602">
        <f>SUM(E520:E527)</f>
        <v>240000</v>
      </c>
      <c r="F528" s="602"/>
      <c r="G528" s="602">
        <f>SUM(G520:G527)</f>
        <v>8572836</v>
      </c>
      <c r="H528" s="602">
        <f>SUM(H520:H527)</f>
        <v>8332836</v>
      </c>
      <c r="I528" s="602">
        <f>SUM(I520:I527)</f>
        <v>240000</v>
      </c>
      <c r="J528" s="602">
        <f>SUM(J520:J527)</f>
        <v>0</v>
      </c>
      <c r="K528" s="602">
        <f>SUM(K520:K527)</f>
        <v>8572836</v>
      </c>
      <c r="L528" s="608"/>
    </row>
    <row r="529" spans="1:12" s="17" customFormat="1" x14ac:dyDescent="0.25">
      <c r="A529" s="261"/>
      <c r="B529" s="261"/>
      <c r="C529" s="262"/>
      <c r="D529" s="262"/>
      <c r="E529" s="262"/>
      <c r="F529" s="262"/>
      <c r="G529" s="262"/>
      <c r="H529" s="262"/>
      <c r="I529" s="262"/>
      <c r="J529" s="262"/>
      <c r="K529" s="262"/>
      <c r="L529" s="2"/>
    </row>
    <row r="530" spans="1:12" s="17" customFormat="1" x14ac:dyDescent="0.25">
      <c r="A530" s="261" t="s">
        <v>416</v>
      </c>
      <c r="B530" s="441" t="s">
        <v>417</v>
      </c>
      <c r="C530" s="267"/>
      <c r="D530" s="267">
        <v>1337225</v>
      </c>
      <c r="E530" s="267">
        <v>381109</v>
      </c>
      <c r="F530" s="267">
        <v>13099508</v>
      </c>
      <c r="G530" s="262">
        <f>SUM(D530:F530)</f>
        <v>14817842</v>
      </c>
      <c r="H530" s="262">
        <f>C530*D530</f>
        <v>0</v>
      </c>
      <c r="I530" s="262">
        <f>C530*E530</f>
        <v>0</v>
      </c>
      <c r="J530" s="262">
        <f>C530*F530</f>
        <v>0</v>
      </c>
      <c r="K530" s="262">
        <f>C530*G530</f>
        <v>0</v>
      </c>
      <c r="L530" s="2"/>
    </row>
    <row r="531" spans="1:12" s="17" customFormat="1" x14ac:dyDescent="0.25">
      <c r="A531" s="261"/>
      <c r="B531" s="272"/>
      <c r="C531" s="262"/>
      <c r="D531" s="262"/>
      <c r="E531" s="262"/>
      <c r="F531" s="262"/>
      <c r="G531" s="262"/>
      <c r="H531" s="262"/>
      <c r="I531" s="262"/>
      <c r="J531" s="262"/>
      <c r="K531" s="262"/>
      <c r="L531" s="2"/>
    </row>
    <row r="532" spans="1:12" s="17" customFormat="1" x14ac:dyDescent="0.25">
      <c r="A532" s="261"/>
      <c r="B532" s="272"/>
      <c r="C532" s="262">
        <f t="shared" ref="C532:K532" si="92">SUM(C530:C531)</f>
        <v>0</v>
      </c>
      <c r="D532" s="262">
        <f t="shared" si="92"/>
        <v>1337225</v>
      </c>
      <c r="E532" s="262">
        <f t="shared" si="92"/>
        <v>381109</v>
      </c>
      <c r="F532" s="262">
        <f t="shared" si="92"/>
        <v>13099508</v>
      </c>
      <c r="G532" s="262">
        <f t="shared" si="92"/>
        <v>14817842</v>
      </c>
      <c r="H532" s="262">
        <f t="shared" si="92"/>
        <v>0</v>
      </c>
      <c r="I532" s="262">
        <f t="shared" si="92"/>
        <v>0</v>
      </c>
      <c r="J532" s="262">
        <f t="shared" si="92"/>
        <v>0</v>
      </c>
      <c r="K532" s="262">
        <f t="shared" si="92"/>
        <v>0</v>
      </c>
      <c r="L532" s="2"/>
    </row>
    <row r="533" spans="1:12" s="17" customFormat="1" x14ac:dyDescent="0.25">
      <c r="A533" s="261"/>
      <c r="B533" s="272"/>
      <c r="C533" s="262"/>
      <c r="D533" s="262"/>
      <c r="E533" s="262"/>
      <c r="F533" s="262"/>
      <c r="G533" s="262"/>
      <c r="H533" s="262"/>
      <c r="I533" s="262"/>
      <c r="J533" s="262"/>
      <c r="K533" s="262"/>
      <c r="L533" s="2"/>
    </row>
    <row r="534" spans="1:12" s="17" customFormat="1" x14ac:dyDescent="0.25">
      <c r="A534" s="261"/>
      <c r="B534" s="261"/>
      <c r="C534" s="267">
        <f>C528+C532</f>
        <v>8</v>
      </c>
      <c r="D534" s="267">
        <f>SUM(D530:D530)</f>
        <v>1337225</v>
      </c>
      <c r="E534" s="267">
        <f>SUM(E530:E530)</f>
        <v>381109</v>
      </c>
      <c r="F534" s="267">
        <f t="shared" ref="F534:K534" si="93">F528+F532</f>
        <v>13099508</v>
      </c>
      <c r="G534" s="267">
        <f t="shared" si="93"/>
        <v>23390678</v>
      </c>
      <c r="H534" s="267">
        <f t="shared" si="93"/>
        <v>8332836</v>
      </c>
      <c r="I534" s="267">
        <f t="shared" si="93"/>
        <v>240000</v>
      </c>
      <c r="J534" s="267">
        <f t="shared" si="93"/>
        <v>0</v>
      </c>
      <c r="K534" s="267">
        <f t="shared" si="93"/>
        <v>8572836</v>
      </c>
      <c r="L534" s="3"/>
    </row>
    <row r="535" spans="1:12" s="17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7"/>
    </row>
    <row r="536" spans="1:12" s="17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7"/>
    </row>
    <row r="537" spans="1:12" s="17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7"/>
    </row>
    <row r="538" spans="1:12" ht="20.25" x14ac:dyDescent="0.3">
      <c r="A538" s="985" t="s">
        <v>990</v>
      </c>
      <c r="B538" s="985"/>
      <c r="C538" s="985"/>
      <c r="D538" s="985"/>
      <c r="E538" s="985"/>
      <c r="F538" s="985"/>
      <c r="G538" s="985"/>
      <c r="H538" s="985"/>
      <c r="I538" s="985"/>
      <c r="J538" s="985"/>
      <c r="K538" s="985"/>
      <c r="L538" s="985"/>
    </row>
    <row r="539" spans="1:12" s="6" customFormat="1" ht="18" customHeight="1" x14ac:dyDescent="0.3">
      <c r="A539" s="973" t="s">
        <v>226</v>
      </c>
      <c r="B539" s="973"/>
      <c r="C539" s="973"/>
      <c r="D539" s="973"/>
      <c r="E539" s="973"/>
      <c r="F539" s="973"/>
      <c r="G539" s="973"/>
      <c r="H539" s="973"/>
      <c r="I539" s="973"/>
      <c r="J539" s="973"/>
      <c r="K539" s="973"/>
      <c r="L539" s="973"/>
    </row>
    <row r="540" spans="1:12" s="6" customFormat="1" ht="18" customHeight="1" x14ac:dyDescent="0.3">
      <c r="A540" s="973" t="s">
        <v>227</v>
      </c>
      <c r="B540" s="974"/>
      <c r="C540" s="974"/>
      <c r="D540" s="974"/>
      <c r="E540" s="974"/>
      <c r="F540" s="974"/>
      <c r="G540" s="974"/>
      <c r="H540" s="974"/>
      <c r="I540" s="974"/>
      <c r="J540" s="974"/>
      <c r="K540" s="974"/>
      <c r="L540" s="974"/>
    </row>
    <row r="541" spans="1:12" s="6" customFormat="1" ht="18" x14ac:dyDescent="0.25">
      <c r="A541" s="712" t="s">
        <v>749</v>
      </c>
      <c r="B541" s="713"/>
      <c r="C541" s="713"/>
      <c r="D541" s="713"/>
      <c r="E541" s="713"/>
      <c r="F541" s="713"/>
      <c r="G541" s="713"/>
      <c r="H541" s="713"/>
      <c r="I541" s="713"/>
      <c r="J541" s="712"/>
      <c r="K541" s="713"/>
      <c r="L541" s="713"/>
    </row>
    <row r="542" spans="1:12" s="6" customFormat="1" ht="48.75" x14ac:dyDescent="0.25">
      <c r="A542" s="714" t="s">
        <v>595</v>
      </c>
      <c r="B542" s="714" t="s">
        <v>228</v>
      </c>
      <c r="C542" s="714" t="s">
        <v>798</v>
      </c>
      <c r="D542" s="714" t="s">
        <v>229</v>
      </c>
      <c r="E542" s="714" t="s">
        <v>468</v>
      </c>
      <c r="F542" s="714" t="s">
        <v>231</v>
      </c>
      <c r="G542" s="714" t="s">
        <v>232</v>
      </c>
      <c r="H542" s="714" t="s">
        <v>233</v>
      </c>
      <c r="I542" s="714" t="s">
        <v>476</v>
      </c>
      <c r="J542" s="714" t="s">
        <v>234</v>
      </c>
      <c r="K542" s="715" t="s">
        <v>799</v>
      </c>
      <c r="L542" s="7"/>
    </row>
    <row r="543" spans="1:12" s="6" customFormat="1" x14ac:dyDescent="0.25">
      <c r="A543" s="716"/>
      <c r="B543" s="479"/>
      <c r="C543" s="479"/>
      <c r="D543" s="479"/>
      <c r="E543" s="479"/>
      <c r="F543" s="479"/>
      <c r="G543" s="479"/>
      <c r="H543" s="479"/>
      <c r="I543" s="479"/>
      <c r="J543" s="479"/>
      <c r="K543" s="480" t="s">
        <v>235</v>
      </c>
      <c r="L543" s="7"/>
    </row>
    <row r="544" spans="1:12" s="6" customFormat="1" x14ac:dyDescent="0.25">
      <c r="A544" s="479"/>
      <c r="B544" s="717" t="s">
        <v>875</v>
      </c>
      <c r="C544" s="481">
        <v>1</v>
      </c>
      <c r="D544" s="481">
        <v>364469</v>
      </c>
      <c r="E544" s="481">
        <v>30000</v>
      </c>
      <c r="F544" s="481"/>
      <c r="G544" s="481">
        <f t="shared" ref="G544:G575" si="94">SUM(D544:F544)</f>
        <v>394469</v>
      </c>
      <c r="H544" s="481">
        <f t="shared" ref="H544:H575" si="95">C544*D544</f>
        <v>364469</v>
      </c>
      <c r="I544" s="481">
        <f t="shared" ref="I544:I575" si="96">C544*E544</f>
        <v>30000</v>
      </c>
      <c r="J544" s="481">
        <f t="shared" ref="J544:J575" si="97">C544*F544</f>
        <v>0</v>
      </c>
      <c r="K544" s="481">
        <f t="shared" ref="K544:K575" si="98">C544*G544</f>
        <v>394469</v>
      </c>
      <c r="L544" s="7"/>
    </row>
    <row r="545" spans="1:12" s="6" customFormat="1" x14ac:dyDescent="0.25">
      <c r="A545" s="479"/>
      <c r="B545" s="717" t="s">
        <v>890</v>
      </c>
      <c r="C545" s="481">
        <v>1</v>
      </c>
      <c r="D545" s="481">
        <v>418097</v>
      </c>
      <c r="E545" s="481">
        <v>30000</v>
      </c>
      <c r="F545" s="481"/>
      <c r="G545" s="481">
        <f t="shared" si="94"/>
        <v>448097</v>
      </c>
      <c r="H545" s="481">
        <f t="shared" si="95"/>
        <v>418097</v>
      </c>
      <c r="I545" s="481">
        <f t="shared" si="96"/>
        <v>30000</v>
      </c>
      <c r="J545" s="481">
        <f t="shared" si="97"/>
        <v>0</v>
      </c>
      <c r="K545" s="481">
        <f t="shared" si="98"/>
        <v>448097</v>
      </c>
      <c r="L545" s="7"/>
    </row>
    <row r="546" spans="1:12" s="6" customFormat="1" x14ac:dyDescent="0.25">
      <c r="A546" s="479"/>
      <c r="B546" s="717" t="s">
        <v>840</v>
      </c>
      <c r="C546" s="481">
        <v>2</v>
      </c>
      <c r="D546" s="481">
        <v>373352</v>
      </c>
      <c r="E546" s="481">
        <v>30000</v>
      </c>
      <c r="F546" s="481"/>
      <c r="G546" s="481">
        <f t="shared" si="94"/>
        <v>403352</v>
      </c>
      <c r="H546" s="481">
        <f t="shared" si="95"/>
        <v>746704</v>
      </c>
      <c r="I546" s="481">
        <f t="shared" si="96"/>
        <v>60000</v>
      </c>
      <c r="J546" s="481">
        <f t="shared" si="97"/>
        <v>0</v>
      </c>
      <c r="K546" s="481">
        <f t="shared" si="98"/>
        <v>806704</v>
      </c>
      <c r="L546" s="7"/>
    </row>
    <row r="547" spans="1:12" s="6" customFormat="1" x14ac:dyDescent="0.25">
      <c r="A547" s="479"/>
      <c r="B547" s="717" t="s">
        <v>870</v>
      </c>
      <c r="C547" s="481">
        <v>1</v>
      </c>
      <c r="D547" s="481">
        <v>380534</v>
      </c>
      <c r="E547" s="481">
        <v>30000</v>
      </c>
      <c r="F547" s="481"/>
      <c r="G547" s="481">
        <f t="shared" si="94"/>
        <v>410534</v>
      </c>
      <c r="H547" s="481">
        <f t="shared" si="95"/>
        <v>380534</v>
      </c>
      <c r="I547" s="481">
        <f t="shared" si="96"/>
        <v>30000</v>
      </c>
      <c r="J547" s="481">
        <f t="shared" si="97"/>
        <v>0</v>
      </c>
      <c r="K547" s="481">
        <f t="shared" si="98"/>
        <v>410534</v>
      </c>
      <c r="L547" s="7"/>
    </row>
    <row r="548" spans="1:12" s="6" customFormat="1" x14ac:dyDescent="0.25">
      <c r="A548" s="479"/>
      <c r="B548" s="717" t="s">
        <v>891</v>
      </c>
      <c r="C548" s="481">
        <v>1</v>
      </c>
      <c r="D548" s="481">
        <v>394898</v>
      </c>
      <c r="E548" s="481">
        <v>30000</v>
      </c>
      <c r="F548" s="481"/>
      <c r="G548" s="481">
        <f t="shared" si="94"/>
        <v>424898</v>
      </c>
      <c r="H548" s="481">
        <f t="shared" si="95"/>
        <v>394898</v>
      </c>
      <c r="I548" s="481">
        <f t="shared" si="96"/>
        <v>30000</v>
      </c>
      <c r="J548" s="481">
        <f t="shared" si="97"/>
        <v>0</v>
      </c>
      <c r="K548" s="481">
        <f t="shared" si="98"/>
        <v>424898</v>
      </c>
      <c r="L548" s="7"/>
    </row>
    <row r="549" spans="1:12" s="6" customFormat="1" x14ac:dyDescent="0.25">
      <c r="A549" s="479"/>
      <c r="B549" s="717" t="s">
        <v>259</v>
      </c>
      <c r="C549" s="481">
        <v>1</v>
      </c>
      <c r="D549" s="481">
        <v>430808</v>
      </c>
      <c r="E549" s="481">
        <v>30000</v>
      </c>
      <c r="F549" s="481"/>
      <c r="G549" s="481">
        <f t="shared" si="94"/>
        <v>460808</v>
      </c>
      <c r="H549" s="481">
        <f t="shared" si="95"/>
        <v>430808</v>
      </c>
      <c r="I549" s="481">
        <f t="shared" si="96"/>
        <v>30000</v>
      </c>
      <c r="J549" s="481">
        <f t="shared" si="97"/>
        <v>0</v>
      </c>
      <c r="K549" s="481">
        <f t="shared" si="98"/>
        <v>460808</v>
      </c>
      <c r="L549" s="7"/>
    </row>
    <row r="550" spans="1:12" s="6" customFormat="1" x14ac:dyDescent="0.25">
      <c r="A550" s="479"/>
      <c r="B550" s="717" t="s">
        <v>261</v>
      </c>
      <c r="C550" s="481">
        <v>3</v>
      </c>
      <c r="D550" s="481">
        <v>445175</v>
      </c>
      <c r="E550" s="481">
        <v>30000</v>
      </c>
      <c r="F550" s="481"/>
      <c r="G550" s="481">
        <f t="shared" si="94"/>
        <v>475175</v>
      </c>
      <c r="H550" s="481">
        <f t="shared" si="95"/>
        <v>1335525</v>
      </c>
      <c r="I550" s="481">
        <f t="shared" si="96"/>
        <v>90000</v>
      </c>
      <c r="J550" s="481">
        <f t="shared" si="97"/>
        <v>0</v>
      </c>
      <c r="K550" s="481">
        <f t="shared" si="98"/>
        <v>1425525</v>
      </c>
      <c r="L550" s="7"/>
    </row>
    <row r="551" spans="1:12" s="6" customFormat="1" x14ac:dyDescent="0.25">
      <c r="A551" s="479"/>
      <c r="B551" s="717" t="s">
        <v>262</v>
      </c>
      <c r="C551" s="481">
        <v>1</v>
      </c>
      <c r="D551" s="481">
        <v>452354</v>
      </c>
      <c r="E551" s="481">
        <v>30000</v>
      </c>
      <c r="F551" s="481"/>
      <c r="G551" s="481">
        <f t="shared" si="94"/>
        <v>482354</v>
      </c>
      <c r="H551" s="481">
        <f t="shared" si="95"/>
        <v>452354</v>
      </c>
      <c r="I551" s="481">
        <f t="shared" si="96"/>
        <v>30000</v>
      </c>
      <c r="J551" s="481">
        <f t="shared" si="97"/>
        <v>0</v>
      </c>
      <c r="K551" s="481">
        <f t="shared" si="98"/>
        <v>482354</v>
      </c>
      <c r="L551" s="7"/>
    </row>
    <row r="552" spans="1:12" s="6" customFormat="1" x14ac:dyDescent="0.25">
      <c r="A552" s="479"/>
      <c r="B552" s="717" t="s">
        <v>263</v>
      </c>
      <c r="C552" s="481">
        <v>264</v>
      </c>
      <c r="D552" s="481">
        <v>459536</v>
      </c>
      <c r="E552" s="481">
        <v>30000</v>
      </c>
      <c r="F552" s="481"/>
      <c r="G552" s="481">
        <f t="shared" si="94"/>
        <v>489536</v>
      </c>
      <c r="H552" s="481">
        <f t="shared" si="95"/>
        <v>121317504</v>
      </c>
      <c r="I552" s="481">
        <f t="shared" si="96"/>
        <v>7920000</v>
      </c>
      <c r="J552" s="481">
        <f t="shared" si="97"/>
        <v>0</v>
      </c>
      <c r="K552" s="481">
        <f t="shared" si="98"/>
        <v>129237504</v>
      </c>
      <c r="L552" s="7"/>
    </row>
    <row r="553" spans="1:12" s="6" customFormat="1" x14ac:dyDescent="0.25">
      <c r="A553" s="479"/>
      <c r="B553" s="717" t="s">
        <v>264</v>
      </c>
      <c r="C553" s="481">
        <v>151</v>
      </c>
      <c r="D553" s="481">
        <v>466718</v>
      </c>
      <c r="E553" s="481">
        <v>30000</v>
      </c>
      <c r="F553" s="481"/>
      <c r="G553" s="481">
        <f t="shared" si="94"/>
        <v>496718</v>
      </c>
      <c r="H553" s="481">
        <f t="shared" si="95"/>
        <v>70474418</v>
      </c>
      <c r="I553" s="481">
        <f t="shared" si="96"/>
        <v>4530000</v>
      </c>
      <c r="J553" s="481">
        <f t="shared" si="97"/>
        <v>0</v>
      </c>
      <c r="K553" s="481">
        <f t="shared" si="98"/>
        <v>75004418</v>
      </c>
      <c r="L553" s="7"/>
    </row>
    <row r="554" spans="1:12" s="6" customFormat="1" x14ac:dyDescent="0.25">
      <c r="A554" s="479"/>
      <c r="B554" s="717" t="s">
        <v>265</v>
      </c>
      <c r="C554" s="481">
        <v>3</v>
      </c>
      <c r="D554" s="481">
        <v>376194</v>
      </c>
      <c r="E554" s="481">
        <v>30000</v>
      </c>
      <c r="F554" s="481"/>
      <c r="G554" s="481">
        <f t="shared" si="94"/>
        <v>406194</v>
      </c>
      <c r="H554" s="481">
        <f t="shared" si="95"/>
        <v>1128582</v>
      </c>
      <c r="I554" s="481">
        <f t="shared" si="96"/>
        <v>90000</v>
      </c>
      <c r="J554" s="481">
        <f t="shared" si="97"/>
        <v>0</v>
      </c>
      <c r="K554" s="481">
        <f t="shared" si="98"/>
        <v>1218582</v>
      </c>
      <c r="L554" s="7"/>
    </row>
    <row r="555" spans="1:12" s="6" customFormat="1" x14ac:dyDescent="0.25">
      <c r="A555" s="479"/>
      <c r="B555" s="717" t="s">
        <v>266</v>
      </c>
      <c r="C555" s="481">
        <v>3</v>
      </c>
      <c r="D555" s="481">
        <v>384823</v>
      </c>
      <c r="E555" s="481">
        <v>30000</v>
      </c>
      <c r="F555" s="481"/>
      <c r="G555" s="481">
        <f t="shared" si="94"/>
        <v>414823</v>
      </c>
      <c r="H555" s="481">
        <f t="shared" si="95"/>
        <v>1154469</v>
      </c>
      <c r="I555" s="481">
        <f t="shared" si="96"/>
        <v>90000</v>
      </c>
      <c r="J555" s="481">
        <f t="shared" si="97"/>
        <v>0</v>
      </c>
      <c r="K555" s="481">
        <f t="shared" si="98"/>
        <v>1244469</v>
      </c>
      <c r="L555" s="7"/>
    </row>
    <row r="556" spans="1:12" s="6" customFormat="1" x14ac:dyDescent="0.25">
      <c r="A556" s="479"/>
      <c r="B556" s="717" t="s">
        <v>268</v>
      </c>
      <c r="C556" s="481">
        <v>1</v>
      </c>
      <c r="D556" s="481">
        <v>402081</v>
      </c>
      <c r="E556" s="481">
        <v>30000</v>
      </c>
      <c r="F556" s="481"/>
      <c r="G556" s="481">
        <f t="shared" si="94"/>
        <v>432081</v>
      </c>
      <c r="H556" s="481">
        <f t="shared" si="95"/>
        <v>402081</v>
      </c>
      <c r="I556" s="481">
        <f t="shared" si="96"/>
        <v>30000</v>
      </c>
      <c r="J556" s="481">
        <f t="shared" si="97"/>
        <v>0</v>
      </c>
      <c r="K556" s="481">
        <f t="shared" si="98"/>
        <v>432081</v>
      </c>
      <c r="L556" s="7"/>
    </row>
    <row r="557" spans="1:12" s="6" customFormat="1" x14ac:dyDescent="0.25">
      <c r="A557" s="479"/>
      <c r="B557" s="717" t="s">
        <v>269</v>
      </c>
      <c r="C557" s="481">
        <v>7</v>
      </c>
      <c r="D557" s="481">
        <v>410710</v>
      </c>
      <c r="E557" s="481">
        <v>30000</v>
      </c>
      <c r="F557" s="481"/>
      <c r="G557" s="481">
        <f t="shared" si="94"/>
        <v>440710</v>
      </c>
      <c r="H557" s="481">
        <f t="shared" si="95"/>
        <v>2874970</v>
      </c>
      <c r="I557" s="481">
        <f t="shared" si="96"/>
        <v>210000</v>
      </c>
      <c r="J557" s="481">
        <f t="shared" si="97"/>
        <v>0</v>
      </c>
      <c r="K557" s="481">
        <f t="shared" si="98"/>
        <v>3084970</v>
      </c>
      <c r="L557" s="7"/>
    </row>
    <row r="558" spans="1:12" s="6" customFormat="1" x14ac:dyDescent="0.25">
      <c r="A558" s="479"/>
      <c r="B558" s="717" t="s">
        <v>272</v>
      </c>
      <c r="C558" s="481">
        <v>6</v>
      </c>
      <c r="D558" s="481">
        <v>436597</v>
      </c>
      <c r="E558" s="481">
        <v>30000</v>
      </c>
      <c r="F558" s="481"/>
      <c r="G558" s="481">
        <f t="shared" si="94"/>
        <v>466597</v>
      </c>
      <c r="H558" s="481">
        <f t="shared" si="95"/>
        <v>2619582</v>
      </c>
      <c r="I558" s="481">
        <f t="shared" si="96"/>
        <v>180000</v>
      </c>
      <c r="J558" s="481">
        <f t="shared" si="97"/>
        <v>0</v>
      </c>
      <c r="K558" s="481">
        <f t="shared" si="98"/>
        <v>2799582</v>
      </c>
      <c r="L558" s="7"/>
    </row>
    <row r="559" spans="1:12" s="6" customFormat="1" x14ac:dyDescent="0.25">
      <c r="A559" s="479"/>
      <c r="B559" s="717" t="s">
        <v>273</v>
      </c>
      <c r="C559" s="481">
        <v>5</v>
      </c>
      <c r="D559" s="481">
        <v>445226</v>
      </c>
      <c r="E559" s="481">
        <v>30000</v>
      </c>
      <c r="F559" s="481"/>
      <c r="G559" s="481">
        <f t="shared" si="94"/>
        <v>475226</v>
      </c>
      <c r="H559" s="481">
        <f t="shared" si="95"/>
        <v>2226130</v>
      </c>
      <c r="I559" s="481">
        <f t="shared" si="96"/>
        <v>150000</v>
      </c>
      <c r="J559" s="481">
        <f t="shared" si="97"/>
        <v>0</v>
      </c>
      <c r="K559" s="481">
        <f t="shared" si="98"/>
        <v>2376130</v>
      </c>
      <c r="L559" s="7"/>
    </row>
    <row r="560" spans="1:12" s="6" customFormat="1" x14ac:dyDescent="0.25">
      <c r="A560" s="479"/>
      <c r="B560" s="717" t="s">
        <v>274</v>
      </c>
      <c r="C560" s="481">
        <v>2</v>
      </c>
      <c r="D560" s="481">
        <v>453855</v>
      </c>
      <c r="E560" s="481">
        <v>30000</v>
      </c>
      <c r="F560" s="481"/>
      <c r="G560" s="481">
        <f t="shared" si="94"/>
        <v>483855</v>
      </c>
      <c r="H560" s="481">
        <f t="shared" si="95"/>
        <v>907710</v>
      </c>
      <c r="I560" s="481">
        <f t="shared" si="96"/>
        <v>60000</v>
      </c>
      <c r="J560" s="481">
        <f t="shared" si="97"/>
        <v>0</v>
      </c>
      <c r="K560" s="481">
        <f t="shared" si="98"/>
        <v>967710</v>
      </c>
      <c r="L560" s="7"/>
    </row>
    <row r="561" spans="1:12" s="6" customFormat="1" x14ac:dyDescent="0.25">
      <c r="A561" s="479"/>
      <c r="B561" s="717" t="s">
        <v>275</v>
      </c>
      <c r="C561" s="481">
        <v>3</v>
      </c>
      <c r="D561" s="481">
        <v>462484</v>
      </c>
      <c r="E561" s="481">
        <v>30000</v>
      </c>
      <c r="F561" s="481"/>
      <c r="G561" s="481">
        <f t="shared" si="94"/>
        <v>492484</v>
      </c>
      <c r="H561" s="481">
        <f t="shared" si="95"/>
        <v>1387452</v>
      </c>
      <c r="I561" s="481">
        <f t="shared" si="96"/>
        <v>90000</v>
      </c>
      <c r="J561" s="481">
        <f t="shared" si="97"/>
        <v>0</v>
      </c>
      <c r="K561" s="481">
        <f t="shared" si="98"/>
        <v>1477452</v>
      </c>
      <c r="L561" s="7"/>
    </row>
    <row r="562" spans="1:12" s="6" customFormat="1" x14ac:dyDescent="0.25">
      <c r="A562" s="479"/>
      <c r="B562" s="717" t="s">
        <v>276</v>
      </c>
      <c r="C562" s="481">
        <v>3</v>
      </c>
      <c r="D562" s="481">
        <v>471113</v>
      </c>
      <c r="E562" s="481">
        <v>30000</v>
      </c>
      <c r="F562" s="481"/>
      <c r="G562" s="481">
        <f t="shared" si="94"/>
        <v>501113</v>
      </c>
      <c r="H562" s="481">
        <f t="shared" si="95"/>
        <v>1413339</v>
      </c>
      <c r="I562" s="481">
        <f t="shared" si="96"/>
        <v>90000</v>
      </c>
      <c r="J562" s="481">
        <f t="shared" si="97"/>
        <v>0</v>
      </c>
      <c r="K562" s="481">
        <f t="shared" si="98"/>
        <v>1503339</v>
      </c>
      <c r="L562" s="7"/>
    </row>
    <row r="563" spans="1:12" s="6" customFormat="1" x14ac:dyDescent="0.25">
      <c r="A563" s="479"/>
      <c r="B563" s="717" t="s">
        <v>277</v>
      </c>
      <c r="C563" s="481">
        <v>40</v>
      </c>
      <c r="D563" s="481">
        <v>479742</v>
      </c>
      <c r="E563" s="481">
        <v>30000</v>
      </c>
      <c r="F563" s="481"/>
      <c r="G563" s="481">
        <f t="shared" si="94"/>
        <v>509742</v>
      </c>
      <c r="H563" s="481">
        <f t="shared" si="95"/>
        <v>19189680</v>
      </c>
      <c r="I563" s="481">
        <f t="shared" si="96"/>
        <v>1200000</v>
      </c>
      <c r="J563" s="481">
        <f t="shared" si="97"/>
        <v>0</v>
      </c>
      <c r="K563" s="481">
        <f t="shared" si="98"/>
        <v>20389680</v>
      </c>
      <c r="L563" s="7"/>
    </row>
    <row r="564" spans="1:12" s="6" customFormat="1" x14ac:dyDescent="0.25">
      <c r="A564" s="479"/>
      <c r="B564" s="717" t="s">
        <v>278</v>
      </c>
      <c r="C564" s="481">
        <v>276</v>
      </c>
      <c r="D564" s="481">
        <v>488371</v>
      </c>
      <c r="E564" s="481">
        <v>30000</v>
      </c>
      <c r="F564" s="481"/>
      <c r="G564" s="481">
        <f t="shared" si="94"/>
        <v>518371</v>
      </c>
      <c r="H564" s="481">
        <f t="shared" si="95"/>
        <v>134790396</v>
      </c>
      <c r="I564" s="481">
        <f t="shared" si="96"/>
        <v>8280000</v>
      </c>
      <c r="J564" s="481">
        <f t="shared" si="97"/>
        <v>0</v>
      </c>
      <c r="K564" s="481">
        <f t="shared" si="98"/>
        <v>143070396</v>
      </c>
      <c r="L564" s="7"/>
    </row>
    <row r="565" spans="1:12" s="6" customFormat="1" x14ac:dyDescent="0.25">
      <c r="A565" s="479"/>
      <c r="B565" s="717" t="s">
        <v>279</v>
      </c>
      <c r="C565" s="481">
        <v>193</v>
      </c>
      <c r="D565" s="481">
        <v>497000</v>
      </c>
      <c r="E565" s="481">
        <v>30000</v>
      </c>
      <c r="F565" s="481"/>
      <c r="G565" s="481">
        <f t="shared" si="94"/>
        <v>527000</v>
      </c>
      <c r="H565" s="481">
        <f t="shared" si="95"/>
        <v>95921000</v>
      </c>
      <c r="I565" s="481">
        <f t="shared" si="96"/>
        <v>5790000</v>
      </c>
      <c r="J565" s="481">
        <f t="shared" si="97"/>
        <v>0</v>
      </c>
      <c r="K565" s="481">
        <f t="shared" si="98"/>
        <v>101711000</v>
      </c>
      <c r="L565" s="7"/>
    </row>
    <row r="566" spans="1:12" s="6" customFormat="1" x14ac:dyDescent="0.25">
      <c r="A566" s="479"/>
      <c r="B566" s="717" t="s">
        <v>280</v>
      </c>
      <c r="C566" s="481">
        <v>1</v>
      </c>
      <c r="D566" s="481">
        <v>394498</v>
      </c>
      <c r="E566" s="481">
        <v>30000</v>
      </c>
      <c r="F566" s="481"/>
      <c r="G566" s="481">
        <f t="shared" si="94"/>
        <v>424498</v>
      </c>
      <c r="H566" s="481">
        <f t="shared" si="95"/>
        <v>394498</v>
      </c>
      <c r="I566" s="481">
        <f t="shared" si="96"/>
        <v>30000</v>
      </c>
      <c r="J566" s="481">
        <f t="shared" si="97"/>
        <v>0</v>
      </c>
      <c r="K566" s="481">
        <f t="shared" si="98"/>
        <v>424498</v>
      </c>
      <c r="L566" s="7"/>
    </row>
    <row r="567" spans="1:12" s="6" customFormat="1" x14ac:dyDescent="0.25">
      <c r="A567" s="479"/>
      <c r="B567" s="717" t="s">
        <v>307</v>
      </c>
      <c r="C567" s="481">
        <v>1</v>
      </c>
      <c r="D567" s="481">
        <v>596057</v>
      </c>
      <c r="E567" s="481">
        <v>30000</v>
      </c>
      <c r="F567" s="481"/>
      <c r="G567" s="481">
        <f t="shared" si="94"/>
        <v>626057</v>
      </c>
      <c r="H567" s="481">
        <f t="shared" si="95"/>
        <v>596057</v>
      </c>
      <c r="I567" s="481">
        <f t="shared" si="96"/>
        <v>30000</v>
      </c>
      <c r="J567" s="481">
        <f t="shared" si="97"/>
        <v>0</v>
      </c>
      <c r="K567" s="481">
        <f t="shared" si="98"/>
        <v>626057</v>
      </c>
      <c r="L567" s="7"/>
    </row>
    <row r="568" spans="1:12" s="6" customFormat="1" x14ac:dyDescent="0.25">
      <c r="A568" s="479"/>
      <c r="B568" s="717" t="s">
        <v>310</v>
      </c>
      <c r="C568" s="481">
        <v>8</v>
      </c>
      <c r="D568" s="481">
        <v>638133</v>
      </c>
      <c r="E568" s="481">
        <v>30000</v>
      </c>
      <c r="F568" s="481">
        <v>68440</v>
      </c>
      <c r="G568" s="481">
        <f t="shared" si="94"/>
        <v>736573</v>
      </c>
      <c r="H568" s="481">
        <f t="shared" si="95"/>
        <v>5105064</v>
      </c>
      <c r="I568" s="481">
        <f t="shared" si="96"/>
        <v>240000</v>
      </c>
      <c r="J568" s="481">
        <f t="shared" si="97"/>
        <v>547520</v>
      </c>
      <c r="K568" s="481">
        <f t="shared" si="98"/>
        <v>5892584</v>
      </c>
      <c r="L568" s="7"/>
    </row>
    <row r="569" spans="1:12" s="6" customFormat="1" x14ac:dyDescent="0.25">
      <c r="A569" s="479"/>
      <c r="B569" s="717" t="s">
        <v>311</v>
      </c>
      <c r="C569" s="481">
        <v>21</v>
      </c>
      <c r="D569" s="481">
        <v>661237</v>
      </c>
      <c r="E569" s="481">
        <v>30000</v>
      </c>
      <c r="F569" s="481">
        <v>70918</v>
      </c>
      <c r="G569" s="481">
        <f t="shared" si="94"/>
        <v>762155</v>
      </c>
      <c r="H569" s="481">
        <f t="shared" si="95"/>
        <v>13885977</v>
      </c>
      <c r="I569" s="481">
        <f t="shared" si="96"/>
        <v>630000</v>
      </c>
      <c r="J569" s="481">
        <f t="shared" si="97"/>
        <v>1489278</v>
      </c>
      <c r="K569" s="481">
        <f t="shared" si="98"/>
        <v>16005255</v>
      </c>
      <c r="L569" s="7"/>
    </row>
    <row r="570" spans="1:12" s="6" customFormat="1" x14ac:dyDescent="0.25">
      <c r="A570" s="479"/>
      <c r="B570" s="717" t="s">
        <v>312</v>
      </c>
      <c r="C570" s="481">
        <v>50</v>
      </c>
      <c r="D570" s="481">
        <v>684340</v>
      </c>
      <c r="E570" s="481">
        <v>30000</v>
      </c>
      <c r="F570" s="481">
        <v>73395</v>
      </c>
      <c r="G570" s="481">
        <f t="shared" si="94"/>
        <v>787735</v>
      </c>
      <c r="H570" s="481">
        <f t="shared" si="95"/>
        <v>34217000</v>
      </c>
      <c r="I570" s="481">
        <f t="shared" si="96"/>
        <v>1500000</v>
      </c>
      <c r="J570" s="481">
        <f t="shared" si="97"/>
        <v>3669750</v>
      </c>
      <c r="K570" s="481">
        <f t="shared" si="98"/>
        <v>39386750</v>
      </c>
      <c r="L570" s="7"/>
    </row>
    <row r="571" spans="1:12" s="6" customFormat="1" x14ac:dyDescent="0.25">
      <c r="A571" s="479"/>
      <c r="B571" s="717" t="s">
        <v>313</v>
      </c>
      <c r="C571" s="481">
        <v>54</v>
      </c>
      <c r="D571" s="481">
        <v>707443</v>
      </c>
      <c r="E571" s="481">
        <v>30000</v>
      </c>
      <c r="F571" s="481">
        <v>75873</v>
      </c>
      <c r="G571" s="481">
        <f t="shared" si="94"/>
        <v>813316</v>
      </c>
      <c r="H571" s="481">
        <f t="shared" si="95"/>
        <v>38201922</v>
      </c>
      <c r="I571" s="481">
        <f t="shared" si="96"/>
        <v>1620000</v>
      </c>
      <c r="J571" s="481">
        <f t="shared" si="97"/>
        <v>4097142</v>
      </c>
      <c r="K571" s="481">
        <f t="shared" si="98"/>
        <v>43919064</v>
      </c>
      <c r="L571" s="7"/>
    </row>
    <row r="572" spans="1:12" s="6" customFormat="1" x14ac:dyDescent="0.25">
      <c r="A572" s="479"/>
      <c r="B572" s="717" t="s">
        <v>314</v>
      </c>
      <c r="C572" s="481">
        <v>47</v>
      </c>
      <c r="D572" s="481">
        <v>730546</v>
      </c>
      <c r="E572" s="481">
        <v>30000</v>
      </c>
      <c r="F572" s="481">
        <v>78351</v>
      </c>
      <c r="G572" s="481">
        <f t="shared" si="94"/>
        <v>838897</v>
      </c>
      <c r="H572" s="481">
        <f t="shared" si="95"/>
        <v>34335662</v>
      </c>
      <c r="I572" s="481">
        <f t="shared" si="96"/>
        <v>1410000</v>
      </c>
      <c r="J572" s="481">
        <f t="shared" si="97"/>
        <v>3682497</v>
      </c>
      <c r="K572" s="481">
        <f t="shared" si="98"/>
        <v>39428159</v>
      </c>
      <c r="L572" s="7"/>
    </row>
    <row r="573" spans="1:12" s="6" customFormat="1" x14ac:dyDescent="0.25">
      <c r="A573" s="479"/>
      <c r="B573" s="717" t="s">
        <v>315</v>
      </c>
      <c r="C573" s="481">
        <v>63</v>
      </c>
      <c r="D573" s="481">
        <v>753649</v>
      </c>
      <c r="E573" s="481">
        <v>30000</v>
      </c>
      <c r="F573" s="481">
        <v>80829</v>
      </c>
      <c r="G573" s="481">
        <f t="shared" si="94"/>
        <v>864478</v>
      </c>
      <c r="H573" s="481">
        <f t="shared" si="95"/>
        <v>47479887</v>
      </c>
      <c r="I573" s="481">
        <f t="shared" si="96"/>
        <v>1890000</v>
      </c>
      <c r="J573" s="481">
        <f t="shared" si="97"/>
        <v>5092227</v>
      </c>
      <c r="K573" s="481">
        <f t="shared" si="98"/>
        <v>54462114</v>
      </c>
      <c r="L573" s="7"/>
    </row>
    <row r="574" spans="1:12" s="6" customFormat="1" x14ac:dyDescent="0.25">
      <c r="A574" s="479"/>
      <c r="B574" s="717" t="s">
        <v>316</v>
      </c>
      <c r="C574" s="481">
        <v>61</v>
      </c>
      <c r="D574" s="481">
        <v>776752</v>
      </c>
      <c r="E574" s="481">
        <v>30000</v>
      </c>
      <c r="F574" s="481">
        <v>83307</v>
      </c>
      <c r="G574" s="481">
        <f t="shared" si="94"/>
        <v>890059</v>
      </c>
      <c r="H574" s="481">
        <f t="shared" si="95"/>
        <v>47381872</v>
      </c>
      <c r="I574" s="481">
        <f t="shared" si="96"/>
        <v>1830000</v>
      </c>
      <c r="J574" s="481">
        <f t="shared" si="97"/>
        <v>5081727</v>
      </c>
      <c r="K574" s="481">
        <f t="shared" si="98"/>
        <v>54293599</v>
      </c>
      <c r="L574" s="7"/>
    </row>
    <row r="575" spans="1:12" s="6" customFormat="1" x14ac:dyDescent="0.25">
      <c r="A575" s="479"/>
      <c r="B575" s="717" t="s">
        <v>317</v>
      </c>
      <c r="C575" s="481">
        <v>38</v>
      </c>
      <c r="D575" s="481">
        <v>799855</v>
      </c>
      <c r="E575" s="481">
        <v>30000</v>
      </c>
      <c r="F575" s="481">
        <v>85784</v>
      </c>
      <c r="G575" s="481">
        <f t="shared" si="94"/>
        <v>915639</v>
      </c>
      <c r="H575" s="481">
        <f t="shared" si="95"/>
        <v>30394490</v>
      </c>
      <c r="I575" s="481">
        <f t="shared" si="96"/>
        <v>1140000</v>
      </c>
      <c r="J575" s="481">
        <f t="shared" si="97"/>
        <v>3259792</v>
      </c>
      <c r="K575" s="481">
        <f t="shared" si="98"/>
        <v>34794282</v>
      </c>
      <c r="L575" s="7"/>
    </row>
    <row r="576" spans="1:12" s="6" customFormat="1" x14ac:dyDescent="0.25">
      <c r="A576" s="479"/>
      <c r="B576" s="717" t="s">
        <v>318</v>
      </c>
      <c r="C576" s="481">
        <v>42</v>
      </c>
      <c r="D576" s="481">
        <v>822959</v>
      </c>
      <c r="E576" s="481">
        <v>30000</v>
      </c>
      <c r="F576" s="481">
        <v>88262</v>
      </c>
      <c r="G576" s="481">
        <f t="shared" ref="G576:G607" si="99">SUM(D576:F576)</f>
        <v>941221</v>
      </c>
      <c r="H576" s="481">
        <f t="shared" ref="H576:H607" si="100">C576*D576</f>
        <v>34564278</v>
      </c>
      <c r="I576" s="481">
        <f t="shared" ref="I576:I607" si="101">C576*E576</f>
        <v>1260000</v>
      </c>
      <c r="J576" s="481">
        <f t="shared" ref="J576:J607" si="102">C576*F576</f>
        <v>3707004</v>
      </c>
      <c r="K576" s="481">
        <f t="shared" ref="K576:K607" si="103">C576*G576</f>
        <v>39531282</v>
      </c>
      <c r="L576" s="7"/>
    </row>
    <row r="577" spans="1:12" s="6" customFormat="1" x14ac:dyDescent="0.25">
      <c r="A577" s="479"/>
      <c r="B577" s="717" t="s">
        <v>319</v>
      </c>
      <c r="C577" s="481">
        <v>32</v>
      </c>
      <c r="D577" s="481">
        <v>846062</v>
      </c>
      <c r="E577" s="481">
        <v>30000</v>
      </c>
      <c r="F577" s="481">
        <v>90740</v>
      </c>
      <c r="G577" s="481">
        <f t="shared" si="99"/>
        <v>966802</v>
      </c>
      <c r="H577" s="481">
        <f t="shared" si="100"/>
        <v>27073984</v>
      </c>
      <c r="I577" s="481">
        <f t="shared" si="101"/>
        <v>960000</v>
      </c>
      <c r="J577" s="481">
        <f t="shared" si="102"/>
        <v>2903680</v>
      </c>
      <c r="K577" s="481">
        <f t="shared" si="103"/>
        <v>30937664</v>
      </c>
      <c r="L577" s="7"/>
    </row>
    <row r="578" spans="1:12" s="6" customFormat="1" x14ac:dyDescent="0.25">
      <c r="A578" s="479"/>
      <c r="B578" s="717" t="s">
        <v>320</v>
      </c>
      <c r="C578" s="481">
        <v>14</v>
      </c>
      <c r="D578" s="481">
        <v>869165</v>
      </c>
      <c r="E578" s="481">
        <v>30000</v>
      </c>
      <c r="F578" s="481">
        <v>93218</v>
      </c>
      <c r="G578" s="481">
        <f t="shared" si="99"/>
        <v>992383</v>
      </c>
      <c r="H578" s="481">
        <f t="shared" si="100"/>
        <v>12168310</v>
      </c>
      <c r="I578" s="481">
        <f t="shared" si="101"/>
        <v>420000</v>
      </c>
      <c r="J578" s="481">
        <f t="shared" si="102"/>
        <v>1305052</v>
      </c>
      <c r="K578" s="481">
        <f t="shared" si="103"/>
        <v>13893362</v>
      </c>
      <c r="L578" s="7"/>
    </row>
    <row r="579" spans="1:12" s="6" customFormat="1" x14ac:dyDescent="0.25">
      <c r="A579" s="479"/>
      <c r="B579" s="717" t="s">
        <v>321</v>
      </c>
      <c r="C579" s="481">
        <v>10</v>
      </c>
      <c r="D579" s="481">
        <v>892258</v>
      </c>
      <c r="E579" s="481">
        <v>30000</v>
      </c>
      <c r="F579" s="481">
        <v>95695</v>
      </c>
      <c r="G579" s="481">
        <f t="shared" si="99"/>
        <v>1017953</v>
      </c>
      <c r="H579" s="481">
        <f t="shared" si="100"/>
        <v>8922580</v>
      </c>
      <c r="I579" s="481">
        <f t="shared" si="101"/>
        <v>300000</v>
      </c>
      <c r="J579" s="481">
        <f t="shared" si="102"/>
        <v>956950</v>
      </c>
      <c r="K579" s="481">
        <f t="shared" si="103"/>
        <v>10179530</v>
      </c>
      <c r="L579" s="7"/>
    </row>
    <row r="580" spans="1:12" s="6" customFormat="1" x14ac:dyDescent="0.25">
      <c r="A580" s="479"/>
      <c r="B580" s="717" t="s">
        <v>322</v>
      </c>
      <c r="C580" s="481">
        <v>18</v>
      </c>
      <c r="D580" s="481">
        <v>915371</v>
      </c>
      <c r="E580" s="481">
        <v>30000</v>
      </c>
      <c r="F580" s="481">
        <v>98174</v>
      </c>
      <c r="G580" s="481">
        <f t="shared" si="99"/>
        <v>1043545</v>
      </c>
      <c r="H580" s="481">
        <f t="shared" si="100"/>
        <v>16476678</v>
      </c>
      <c r="I580" s="481">
        <f t="shared" si="101"/>
        <v>540000</v>
      </c>
      <c r="J580" s="481">
        <f t="shared" si="102"/>
        <v>1767132</v>
      </c>
      <c r="K580" s="481">
        <f t="shared" si="103"/>
        <v>18783810</v>
      </c>
      <c r="L580" s="7"/>
    </row>
    <row r="581" spans="1:12" s="6" customFormat="1" x14ac:dyDescent="0.25">
      <c r="A581" s="479"/>
      <c r="B581" s="717" t="s">
        <v>323</v>
      </c>
      <c r="C581" s="481">
        <v>4</v>
      </c>
      <c r="D581" s="481">
        <v>938474</v>
      </c>
      <c r="E581" s="481">
        <v>30000</v>
      </c>
      <c r="F581" s="481">
        <v>100651</v>
      </c>
      <c r="G581" s="481">
        <f t="shared" si="99"/>
        <v>1069125</v>
      </c>
      <c r="H581" s="481">
        <f t="shared" si="100"/>
        <v>3753896</v>
      </c>
      <c r="I581" s="481">
        <f t="shared" si="101"/>
        <v>120000</v>
      </c>
      <c r="J581" s="481">
        <f t="shared" si="102"/>
        <v>402604</v>
      </c>
      <c r="K581" s="481">
        <f t="shared" si="103"/>
        <v>4276500</v>
      </c>
      <c r="L581" s="7"/>
    </row>
    <row r="582" spans="1:12" s="6" customFormat="1" x14ac:dyDescent="0.25">
      <c r="A582" s="479"/>
      <c r="B582" s="717" t="s">
        <v>324</v>
      </c>
      <c r="C582" s="481">
        <v>12</v>
      </c>
      <c r="D582" s="481">
        <v>961577</v>
      </c>
      <c r="E582" s="481">
        <v>30000</v>
      </c>
      <c r="F582" s="481">
        <v>103129</v>
      </c>
      <c r="G582" s="481">
        <f t="shared" si="99"/>
        <v>1094706</v>
      </c>
      <c r="H582" s="481">
        <f t="shared" si="100"/>
        <v>11538924</v>
      </c>
      <c r="I582" s="481">
        <f t="shared" si="101"/>
        <v>360000</v>
      </c>
      <c r="J582" s="481">
        <f t="shared" si="102"/>
        <v>1237548</v>
      </c>
      <c r="K582" s="481">
        <f t="shared" si="103"/>
        <v>13136472</v>
      </c>
      <c r="L582" s="7"/>
    </row>
    <row r="583" spans="1:12" s="6" customFormat="1" x14ac:dyDescent="0.25">
      <c r="A583" s="479"/>
      <c r="B583" s="717" t="s">
        <v>325</v>
      </c>
      <c r="C583" s="481">
        <v>18</v>
      </c>
      <c r="D583" s="481">
        <v>799421</v>
      </c>
      <c r="E583" s="481">
        <v>30000</v>
      </c>
      <c r="F583" s="481">
        <v>85738</v>
      </c>
      <c r="G583" s="481">
        <f t="shared" si="99"/>
        <v>915159</v>
      </c>
      <c r="H583" s="481">
        <f t="shared" si="100"/>
        <v>14389578</v>
      </c>
      <c r="I583" s="481">
        <f t="shared" si="101"/>
        <v>540000</v>
      </c>
      <c r="J583" s="481">
        <f t="shared" si="102"/>
        <v>1543284</v>
      </c>
      <c r="K583" s="481">
        <f t="shared" si="103"/>
        <v>16472862</v>
      </c>
      <c r="L583" s="7"/>
    </row>
    <row r="584" spans="1:12" s="6" customFormat="1" x14ac:dyDescent="0.25">
      <c r="A584" s="479"/>
      <c r="B584" s="717" t="s">
        <v>326</v>
      </c>
      <c r="C584" s="481">
        <v>52</v>
      </c>
      <c r="D584" s="481">
        <v>826204</v>
      </c>
      <c r="E584" s="481">
        <v>30000</v>
      </c>
      <c r="F584" s="481">
        <v>88618</v>
      </c>
      <c r="G584" s="481">
        <f t="shared" si="99"/>
        <v>944822</v>
      </c>
      <c r="H584" s="481">
        <f t="shared" si="100"/>
        <v>42962608</v>
      </c>
      <c r="I584" s="481">
        <f t="shared" si="101"/>
        <v>1560000</v>
      </c>
      <c r="J584" s="481">
        <f t="shared" si="102"/>
        <v>4608136</v>
      </c>
      <c r="K584" s="481">
        <f t="shared" si="103"/>
        <v>49130744</v>
      </c>
      <c r="L584" s="7"/>
    </row>
    <row r="585" spans="1:12" s="6" customFormat="1" x14ac:dyDescent="0.25">
      <c r="A585" s="479"/>
      <c r="B585" s="717" t="s">
        <v>327</v>
      </c>
      <c r="C585" s="481">
        <v>23</v>
      </c>
      <c r="D585" s="481">
        <v>857983</v>
      </c>
      <c r="E585" s="481">
        <v>30000</v>
      </c>
      <c r="F585" s="481">
        <v>92019</v>
      </c>
      <c r="G585" s="481">
        <f t="shared" si="99"/>
        <v>980002</v>
      </c>
      <c r="H585" s="481">
        <f t="shared" si="100"/>
        <v>19733609</v>
      </c>
      <c r="I585" s="481">
        <f t="shared" si="101"/>
        <v>690000</v>
      </c>
      <c r="J585" s="481">
        <f t="shared" si="102"/>
        <v>2116437</v>
      </c>
      <c r="K585" s="481">
        <f t="shared" si="103"/>
        <v>22540046</v>
      </c>
      <c r="L585" s="7"/>
    </row>
    <row r="586" spans="1:12" s="6" customFormat="1" x14ac:dyDescent="0.25">
      <c r="A586" s="479"/>
      <c r="B586" s="717" t="s">
        <v>328</v>
      </c>
      <c r="C586" s="481">
        <v>5</v>
      </c>
      <c r="D586" s="481">
        <v>879772</v>
      </c>
      <c r="E586" s="481">
        <v>30000</v>
      </c>
      <c r="F586" s="481">
        <v>94356</v>
      </c>
      <c r="G586" s="481">
        <f t="shared" si="99"/>
        <v>1004128</v>
      </c>
      <c r="H586" s="481">
        <f t="shared" si="100"/>
        <v>4398860</v>
      </c>
      <c r="I586" s="481">
        <f t="shared" si="101"/>
        <v>150000</v>
      </c>
      <c r="J586" s="481">
        <f t="shared" si="102"/>
        <v>471780</v>
      </c>
      <c r="K586" s="481">
        <f t="shared" si="103"/>
        <v>5020640</v>
      </c>
      <c r="L586" s="7"/>
    </row>
    <row r="587" spans="1:12" s="6" customFormat="1" x14ac:dyDescent="0.25">
      <c r="A587" s="479"/>
      <c r="B587" s="717" t="s">
        <v>329</v>
      </c>
      <c r="C587" s="481">
        <v>2</v>
      </c>
      <c r="D587" s="481">
        <v>906556</v>
      </c>
      <c r="E587" s="481">
        <v>30000</v>
      </c>
      <c r="F587" s="481">
        <v>97228</v>
      </c>
      <c r="G587" s="481">
        <f t="shared" si="99"/>
        <v>1033784</v>
      </c>
      <c r="H587" s="481">
        <f t="shared" si="100"/>
        <v>1813112</v>
      </c>
      <c r="I587" s="481">
        <f t="shared" si="101"/>
        <v>60000</v>
      </c>
      <c r="J587" s="481">
        <f t="shared" si="102"/>
        <v>194456</v>
      </c>
      <c r="K587" s="481">
        <f t="shared" si="103"/>
        <v>2067568</v>
      </c>
      <c r="L587" s="7"/>
    </row>
    <row r="588" spans="1:12" s="6" customFormat="1" x14ac:dyDescent="0.25">
      <c r="A588" s="479"/>
      <c r="B588" s="717" t="s">
        <v>330</v>
      </c>
      <c r="C588" s="481">
        <v>4</v>
      </c>
      <c r="D588" s="481">
        <v>933340</v>
      </c>
      <c r="E588" s="481">
        <v>30000</v>
      </c>
      <c r="F588" s="481">
        <v>100101</v>
      </c>
      <c r="G588" s="481">
        <f t="shared" si="99"/>
        <v>1063441</v>
      </c>
      <c r="H588" s="481">
        <f t="shared" si="100"/>
        <v>3733360</v>
      </c>
      <c r="I588" s="481">
        <f t="shared" si="101"/>
        <v>120000</v>
      </c>
      <c r="J588" s="481">
        <f t="shared" si="102"/>
        <v>400404</v>
      </c>
      <c r="K588" s="481">
        <f t="shared" si="103"/>
        <v>4253764</v>
      </c>
      <c r="L588" s="7"/>
    </row>
    <row r="589" spans="1:12" s="6" customFormat="1" x14ac:dyDescent="0.25">
      <c r="A589" s="479"/>
      <c r="B589" s="717" t="s">
        <v>331</v>
      </c>
      <c r="C589" s="481">
        <v>2</v>
      </c>
      <c r="D589" s="481">
        <v>960124</v>
      </c>
      <c r="E589" s="481">
        <v>30000</v>
      </c>
      <c r="F589" s="481">
        <v>102973</v>
      </c>
      <c r="G589" s="481">
        <f t="shared" si="99"/>
        <v>1093097</v>
      </c>
      <c r="H589" s="481">
        <f t="shared" si="100"/>
        <v>1920248</v>
      </c>
      <c r="I589" s="481">
        <f t="shared" si="101"/>
        <v>60000</v>
      </c>
      <c r="J589" s="481">
        <f t="shared" si="102"/>
        <v>205946</v>
      </c>
      <c r="K589" s="481">
        <f t="shared" si="103"/>
        <v>2186194</v>
      </c>
      <c r="L589" s="7"/>
    </row>
    <row r="590" spans="1:12" s="6" customFormat="1" x14ac:dyDescent="0.25">
      <c r="A590" s="479"/>
      <c r="B590" s="717" t="s">
        <v>332</v>
      </c>
      <c r="C590" s="481">
        <v>4</v>
      </c>
      <c r="D590" s="481">
        <v>986908</v>
      </c>
      <c r="E590" s="481">
        <v>30000</v>
      </c>
      <c r="F590" s="481">
        <v>105846</v>
      </c>
      <c r="G590" s="481">
        <f t="shared" si="99"/>
        <v>1122754</v>
      </c>
      <c r="H590" s="481">
        <f t="shared" si="100"/>
        <v>3947632</v>
      </c>
      <c r="I590" s="481">
        <f t="shared" si="101"/>
        <v>120000</v>
      </c>
      <c r="J590" s="481">
        <f t="shared" si="102"/>
        <v>423384</v>
      </c>
      <c r="K590" s="481">
        <f t="shared" si="103"/>
        <v>4491016</v>
      </c>
      <c r="L590" s="7"/>
    </row>
    <row r="591" spans="1:12" s="6" customFormat="1" x14ac:dyDescent="0.25">
      <c r="A591" s="479"/>
      <c r="B591" s="717" t="s">
        <v>333</v>
      </c>
      <c r="C591" s="481">
        <v>50</v>
      </c>
      <c r="D591" s="481">
        <v>1013692</v>
      </c>
      <c r="E591" s="481">
        <v>30000</v>
      </c>
      <c r="F591" s="481">
        <v>108718</v>
      </c>
      <c r="G591" s="481">
        <f t="shared" si="99"/>
        <v>1152410</v>
      </c>
      <c r="H591" s="481">
        <f t="shared" si="100"/>
        <v>50684600</v>
      </c>
      <c r="I591" s="481">
        <f t="shared" si="101"/>
        <v>1500000</v>
      </c>
      <c r="J591" s="481">
        <f t="shared" si="102"/>
        <v>5435900</v>
      </c>
      <c r="K591" s="481">
        <f t="shared" si="103"/>
        <v>57620500</v>
      </c>
      <c r="L591" s="7"/>
    </row>
    <row r="592" spans="1:12" s="6" customFormat="1" x14ac:dyDescent="0.25">
      <c r="A592" s="479"/>
      <c r="B592" s="717" t="s">
        <v>340</v>
      </c>
      <c r="C592" s="481">
        <v>92</v>
      </c>
      <c r="D592" s="481">
        <v>928581</v>
      </c>
      <c r="E592" s="481">
        <v>30000</v>
      </c>
      <c r="F592" s="481">
        <v>99590</v>
      </c>
      <c r="G592" s="481">
        <f t="shared" si="99"/>
        <v>1058171</v>
      </c>
      <c r="H592" s="481">
        <f t="shared" si="100"/>
        <v>85429452</v>
      </c>
      <c r="I592" s="481">
        <f t="shared" si="101"/>
        <v>2760000</v>
      </c>
      <c r="J592" s="481">
        <f t="shared" si="102"/>
        <v>9162280</v>
      </c>
      <c r="K592" s="481">
        <f t="shared" si="103"/>
        <v>97351732</v>
      </c>
      <c r="L592" s="7"/>
    </row>
    <row r="593" spans="1:12" s="6" customFormat="1" x14ac:dyDescent="0.25">
      <c r="A593" s="479"/>
      <c r="B593" s="717" t="s">
        <v>341</v>
      </c>
      <c r="C593" s="481">
        <v>56</v>
      </c>
      <c r="D593" s="481">
        <v>960604</v>
      </c>
      <c r="E593" s="481">
        <v>30000</v>
      </c>
      <c r="F593" s="481">
        <v>103025</v>
      </c>
      <c r="G593" s="481">
        <f t="shared" si="99"/>
        <v>1093629</v>
      </c>
      <c r="H593" s="481">
        <f t="shared" si="100"/>
        <v>53793824</v>
      </c>
      <c r="I593" s="481">
        <f t="shared" si="101"/>
        <v>1680000</v>
      </c>
      <c r="J593" s="481">
        <f t="shared" si="102"/>
        <v>5769400</v>
      </c>
      <c r="K593" s="481">
        <f t="shared" si="103"/>
        <v>61243224</v>
      </c>
      <c r="L593" s="7"/>
    </row>
    <row r="594" spans="1:12" s="17" customFormat="1" x14ac:dyDescent="0.25">
      <c r="A594" s="479"/>
      <c r="B594" s="717" t="s">
        <v>342</v>
      </c>
      <c r="C594" s="481">
        <v>60</v>
      </c>
      <c r="D594" s="481">
        <v>992228</v>
      </c>
      <c r="E594" s="481">
        <v>30000</v>
      </c>
      <c r="F594" s="481">
        <v>106416</v>
      </c>
      <c r="G594" s="481">
        <f t="shared" si="99"/>
        <v>1128644</v>
      </c>
      <c r="H594" s="481">
        <f t="shared" si="100"/>
        <v>59533680</v>
      </c>
      <c r="I594" s="481">
        <f t="shared" si="101"/>
        <v>1800000</v>
      </c>
      <c r="J594" s="481">
        <f t="shared" si="102"/>
        <v>6384960</v>
      </c>
      <c r="K594" s="481">
        <f t="shared" si="103"/>
        <v>67718640</v>
      </c>
      <c r="L594" s="7"/>
    </row>
    <row r="595" spans="1:12" s="6" customFormat="1" x14ac:dyDescent="0.25">
      <c r="A595" s="479"/>
      <c r="B595" s="717" t="s">
        <v>343</v>
      </c>
      <c r="C595" s="481">
        <v>14</v>
      </c>
      <c r="D595" s="481">
        <v>1023851</v>
      </c>
      <c r="E595" s="481">
        <v>30000</v>
      </c>
      <c r="F595" s="481">
        <v>109808</v>
      </c>
      <c r="G595" s="481">
        <f t="shared" si="99"/>
        <v>1163659</v>
      </c>
      <c r="H595" s="481">
        <f t="shared" si="100"/>
        <v>14333914</v>
      </c>
      <c r="I595" s="481">
        <f t="shared" si="101"/>
        <v>420000</v>
      </c>
      <c r="J595" s="481">
        <f t="shared" si="102"/>
        <v>1537312</v>
      </c>
      <c r="K595" s="481">
        <f t="shared" si="103"/>
        <v>16291226</v>
      </c>
      <c r="L595" s="7"/>
    </row>
    <row r="596" spans="1:12" s="6" customFormat="1" x14ac:dyDescent="0.25">
      <c r="A596" s="479"/>
      <c r="B596" s="717" t="s">
        <v>344</v>
      </c>
      <c r="C596" s="481">
        <v>20</v>
      </c>
      <c r="D596" s="481">
        <v>1055475</v>
      </c>
      <c r="E596" s="481">
        <v>30000</v>
      </c>
      <c r="F596" s="481">
        <v>113200</v>
      </c>
      <c r="G596" s="481">
        <f t="shared" si="99"/>
        <v>1198675</v>
      </c>
      <c r="H596" s="481">
        <f t="shared" si="100"/>
        <v>21109500</v>
      </c>
      <c r="I596" s="481">
        <f t="shared" si="101"/>
        <v>600000</v>
      </c>
      <c r="J596" s="481">
        <f t="shared" si="102"/>
        <v>2264000</v>
      </c>
      <c r="K596" s="481">
        <f t="shared" si="103"/>
        <v>23973500</v>
      </c>
      <c r="L596" s="7"/>
    </row>
    <row r="597" spans="1:12" s="6" customFormat="1" x14ac:dyDescent="0.25">
      <c r="A597" s="479"/>
      <c r="B597" s="717" t="s">
        <v>345</v>
      </c>
      <c r="C597" s="481">
        <v>6</v>
      </c>
      <c r="D597" s="481">
        <v>1087099</v>
      </c>
      <c r="E597" s="481">
        <v>30000</v>
      </c>
      <c r="F597" s="481">
        <v>116591</v>
      </c>
      <c r="G597" s="481">
        <f t="shared" si="99"/>
        <v>1233690</v>
      </c>
      <c r="H597" s="481">
        <f t="shared" si="100"/>
        <v>6522594</v>
      </c>
      <c r="I597" s="481">
        <f t="shared" si="101"/>
        <v>180000</v>
      </c>
      <c r="J597" s="481">
        <f t="shared" si="102"/>
        <v>699546</v>
      </c>
      <c r="K597" s="481">
        <f t="shared" si="103"/>
        <v>7402140</v>
      </c>
      <c r="L597" s="7"/>
    </row>
    <row r="598" spans="1:12" s="6" customFormat="1" x14ac:dyDescent="0.25">
      <c r="A598" s="479"/>
      <c r="B598" s="717" t="s">
        <v>346</v>
      </c>
      <c r="C598" s="481">
        <v>1</v>
      </c>
      <c r="D598" s="481">
        <v>1118722</v>
      </c>
      <c r="E598" s="481">
        <v>30000</v>
      </c>
      <c r="F598" s="481">
        <v>119983</v>
      </c>
      <c r="G598" s="481">
        <f t="shared" si="99"/>
        <v>1268705</v>
      </c>
      <c r="H598" s="481">
        <f t="shared" si="100"/>
        <v>1118722</v>
      </c>
      <c r="I598" s="481">
        <f t="shared" si="101"/>
        <v>30000</v>
      </c>
      <c r="J598" s="481">
        <f t="shared" si="102"/>
        <v>119983</v>
      </c>
      <c r="K598" s="481">
        <f t="shared" si="103"/>
        <v>1268705</v>
      </c>
      <c r="L598" s="7"/>
    </row>
    <row r="599" spans="1:12" s="6" customFormat="1" x14ac:dyDescent="0.25">
      <c r="A599" s="479"/>
      <c r="B599" s="717" t="s">
        <v>347</v>
      </c>
      <c r="C599" s="481">
        <v>3</v>
      </c>
      <c r="D599" s="481">
        <v>1150346</v>
      </c>
      <c r="E599" s="481">
        <v>30000</v>
      </c>
      <c r="F599" s="481">
        <v>123375</v>
      </c>
      <c r="G599" s="481">
        <f t="shared" si="99"/>
        <v>1303721</v>
      </c>
      <c r="H599" s="481">
        <f t="shared" si="100"/>
        <v>3451038</v>
      </c>
      <c r="I599" s="481">
        <f t="shared" si="101"/>
        <v>90000</v>
      </c>
      <c r="J599" s="481">
        <f t="shared" si="102"/>
        <v>370125</v>
      </c>
      <c r="K599" s="481">
        <f t="shared" si="103"/>
        <v>3911163</v>
      </c>
      <c r="L599" s="7"/>
    </row>
    <row r="600" spans="1:12" s="6" customFormat="1" x14ac:dyDescent="0.25">
      <c r="A600" s="479"/>
      <c r="B600" s="717" t="s">
        <v>349</v>
      </c>
      <c r="C600" s="481">
        <v>8</v>
      </c>
      <c r="D600" s="481">
        <v>1213593</v>
      </c>
      <c r="E600" s="481">
        <v>30000</v>
      </c>
      <c r="F600" s="481">
        <v>130158</v>
      </c>
      <c r="G600" s="481">
        <f t="shared" si="99"/>
        <v>1373751</v>
      </c>
      <c r="H600" s="481">
        <f t="shared" si="100"/>
        <v>9708744</v>
      </c>
      <c r="I600" s="481">
        <f t="shared" si="101"/>
        <v>240000</v>
      </c>
      <c r="J600" s="481">
        <f t="shared" si="102"/>
        <v>1041264</v>
      </c>
      <c r="K600" s="481">
        <f t="shared" si="103"/>
        <v>10990008</v>
      </c>
      <c r="L600" s="7"/>
    </row>
    <row r="601" spans="1:12" s="6" customFormat="1" x14ac:dyDescent="0.25">
      <c r="A601" s="479"/>
      <c r="B601" s="717" t="s">
        <v>354</v>
      </c>
      <c r="C601" s="481">
        <v>1</v>
      </c>
      <c r="D601" s="481">
        <v>1371711</v>
      </c>
      <c r="E601" s="481">
        <v>30000</v>
      </c>
      <c r="F601" s="481">
        <v>147116</v>
      </c>
      <c r="G601" s="481">
        <f t="shared" si="99"/>
        <v>1548827</v>
      </c>
      <c r="H601" s="481">
        <f t="shared" si="100"/>
        <v>1371711</v>
      </c>
      <c r="I601" s="481">
        <f t="shared" si="101"/>
        <v>30000</v>
      </c>
      <c r="J601" s="481">
        <f t="shared" si="102"/>
        <v>147116</v>
      </c>
      <c r="K601" s="481">
        <f t="shared" si="103"/>
        <v>1548827</v>
      </c>
      <c r="L601" s="7"/>
    </row>
    <row r="602" spans="1:12" s="6" customFormat="1" x14ac:dyDescent="0.25">
      <c r="A602" s="479"/>
      <c r="B602" s="717" t="s">
        <v>366</v>
      </c>
      <c r="C602" s="481">
        <v>122</v>
      </c>
      <c r="D602" s="481">
        <v>1094732</v>
      </c>
      <c r="E602" s="481">
        <v>30000</v>
      </c>
      <c r="F602" s="481">
        <v>117410</v>
      </c>
      <c r="G602" s="481">
        <f t="shared" si="99"/>
        <v>1242142</v>
      </c>
      <c r="H602" s="481">
        <f t="shared" si="100"/>
        <v>133557304</v>
      </c>
      <c r="I602" s="481">
        <f t="shared" si="101"/>
        <v>3660000</v>
      </c>
      <c r="J602" s="481">
        <f t="shared" si="102"/>
        <v>14324020</v>
      </c>
      <c r="K602" s="481">
        <f t="shared" si="103"/>
        <v>151541324</v>
      </c>
      <c r="L602" s="7"/>
    </row>
    <row r="603" spans="1:12" s="6" customFormat="1" x14ac:dyDescent="0.25">
      <c r="A603" s="479"/>
      <c r="B603" s="717" t="s">
        <v>357</v>
      </c>
      <c r="C603" s="481">
        <v>174</v>
      </c>
      <c r="D603" s="481">
        <v>1126631</v>
      </c>
      <c r="E603" s="481">
        <v>30000</v>
      </c>
      <c r="F603" s="481">
        <v>120831</v>
      </c>
      <c r="G603" s="481">
        <f t="shared" si="99"/>
        <v>1277462</v>
      </c>
      <c r="H603" s="481">
        <f t="shared" si="100"/>
        <v>196033794</v>
      </c>
      <c r="I603" s="481">
        <f t="shared" si="101"/>
        <v>5220000</v>
      </c>
      <c r="J603" s="481">
        <f t="shared" si="102"/>
        <v>21024594</v>
      </c>
      <c r="K603" s="481">
        <f t="shared" si="103"/>
        <v>222278388</v>
      </c>
      <c r="L603" s="7"/>
    </row>
    <row r="604" spans="1:12" s="6" customFormat="1" x14ac:dyDescent="0.25">
      <c r="A604" s="479"/>
      <c r="B604" s="717" t="s">
        <v>358</v>
      </c>
      <c r="C604" s="481">
        <v>101</v>
      </c>
      <c r="D604" s="481">
        <v>1162530</v>
      </c>
      <c r="E604" s="481">
        <v>30000</v>
      </c>
      <c r="F604" s="481">
        <v>124681</v>
      </c>
      <c r="G604" s="481">
        <f t="shared" si="99"/>
        <v>1317211</v>
      </c>
      <c r="H604" s="481">
        <f t="shared" si="100"/>
        <v>117415530</v>
      </c>
      <c r="I604" s="481">
        <f t="shared" si="101"/>
        <v>3030000</v>
      </c>
      <c r="J604" s="481">
        <f t="shared" si="102"/>
        <v>12592781</v>
      </c>
      <c r="K604" s="481">
        <f t="shared" si="103"/>
        <v>133038311</v>
      </c>
      <c r="L604" s="7"/>
    </row>
    <row r="605" spans="1:12" s="6" customFormat="1" x14ac:dyDescent="0.25">
      <c r="A605" s="479"/>
      <c r="B605" s="717" t="s">
        <v>359</v>
      </c>
      <c r="C605" s="481">
        <v>43</v>
      </c>
      <c r="D605" s="481">
        <v>1196428</v>
      </c>
      <c r="E605" s="481">
        <v>30000</v>
      </c>
      <c r="F605" s="481">
        <v>128317</v>
      </c>
      <c r="G605" s="481">
        <f t="shared" si="99"/>
        <v>1354745</v>
      </c>
      <c r="H605" s="481">
        <f t="shared" si="100"/>
        <v>51446404</v>
      </c>
      <c r="I605" s="481">
        <f t="shared" si="101"/>
        <v>1290000</v>
      </c>
      <c r="J605" s="481">
        <f t="shared" si="102"/>
        <v>5517631</v>
      </c>
      <c r="K605" s="481">
        <f t="shared" si="103"/>
        <v>58254035</v>
      </c>
      <c r="L605" s="7"/>
    </row>
    <row r="606" spans="1:12" s="6" customFormat="1" x14ac:dyDescent="0.25">
      <c r="A606" s="479"/>
      <c r="B606" s="717" t="s">
        <v>360</v>
      </c>
      <c r="C606" s="481">
        <v>5</v>
      </c>
      <c r="D606" s="481">
        <v>1230327</v>
      </c>
      <c r="E606" s="481">
        <v>30000</v>
      </c>
      <c r="F606" s="481">
        <v>131953</v>
      </c>
      <c r="G606" s="481">
        <f t="shared" si="99"/>
        <v>1392280</v>
      </c>
      <c r="H606" s="481">
        <f t="shared" si="100"/>
        <v>6151635</v>
      </c>
      <c r="I606" s="481">
        <f t="shared" si="101"/>
        <v>150000</v>
      </c>
      <c r="J606" s="481">
        <f t="shared" si="102"/>
        <v>659765</v>
      </c>
      <c r="K606" s="481">
        <f t="shared" si="103"/>
        <v>6961400</v>
      </c>
      <c r="L606" s="7"/>
    </row>
    <row r="607" spans="1:12" s="6" customFormat="1" x14ac:dyDescent="0.25">
      <c r="A607" s="479"/>
      <c r="B607" s="717" t="s">
        <v>361</v>
      </c>
      <c r="C607" s="481">
        <v>10</v>
      </c>
      <c r="D607" s="481">
        <v>1264226</v>
      </c>
      <c r="E607" s="481">
        <v>30000</v>
      </c>
      <c r="F607" s="481">
        <v>135588</v>
      </c>
      <c r="G607" s="481">
        <f t="shared" si="99"/>
        <v>1429814</v>
      </c>
      <c r="H607" s="481">
        <f t="shared" si="100"/>
        <v>12642260</v>
      </c>
      <c r="I607" s="481">
        <f t="shared" si="101"/>
        <v>300000</v>
      </c>
      <c r="J607" s="481">
        <f t="shared" si="102"/>
        <v>1355880</v>
      </c>
      <c r="K607" s="481">
        <f t="shared" si="103"/>
        <v>14298140</v>
      </c>
      <c r="L607" s="7"/>
    </row>
    <row r="608" spans="1:12" s="6" customFormat="1" x14ac:dyDescent="0.25">
      <c r="A608" s="479"/>
      <c r="B608" s="717" t="s">
        <v>362</v>
      </c>
      <c r="C608" s="481">
        <v>2</v>
      </c>
      <c r="D608" s="481">
        <v>1298125</v>
      </c>
      <c r="E608" s="481">
        <v>30000</v>
      </c>
      <c r="F608" s="481">
        <v>139224</v>
      </c>
      <c r="G608" s="481">
        <f t="shared" ref="G608:G639" si="104">SUM(D608:F608)</f>
        <v>1467349</v>
      </c>
      <c r="H608" s="481">
        <f t="shared" ref="H608:H639" si="105">C608*D608</f>
        <v>2596250</v>
      </c>
      <c r="I608" s="481">
        <f t="shared" ref="I608:I639" si="106">C608*E608</f>
        <v>60000</v>
      </c>
      <c r="J608" s="481">
        <f t="shared" ref="J608:J639" si="107">C608*F608</f>
        <v>278448</v>
      </c>
      <c r="K608" s="481">
        <f t="shared" ref="K608:K639" si="108">C608*G608</f>
        <v>2934698</v>
      </c>
      <c r="L608" s="7"/>
    </row>
    <row r="609" spans="1:12" s="6" customFormat="1" x14ac:dyDescent="0.25">
      <c r="A609" s="479"/>
      <c r="B609" s="717" t="s">
        <v>363</v>
      </c>
      <c r="C609" s="481">
        <v>3</v>
      </c>
      <c r="D609" s="481">
        <v>1332024</v>
      </c>
      <c r="E609" s="481">
        <v>30000</v>
      </c>
      <c r="F609" s="481">
        <v>142860</v>
      </c>
      <c r="G609" s="481">
        <f t="shared" si="104"/>
        <v>1504884</v>
      </c>
      <c r="H609" s="481">
        <f t="shared" si="105"/>
        <v>3996072</v>
      </c>
      <c r="I609" s="481">
        <f t="shared" si="106"/>
        <v>90000</v>
      </c>
      <c r="J609" s="481">
        <f t="shared" si="107"/>
        <v>428580</v>
      </c>
      <c r="K609" s="481">
        <f t="shared" si="108"/>
        <v>4514652</v>
      </c>
      <c r="L609" s="7"/>
    </row>
    <row r="610" spans="1:12" s="6" customFormat="1" x14ac:dyDescent="0.25">
      <c r="A610" s="479"/>
      <c r="B610" s="717" t="s">
        <v>364</v>
      </c>
      <c r="C610" s="481">
        <v>50</v>
      </c>
      <c r="D610" s="481">
        <v>1365922</v>
      </c>
      <c r="E610" s="481">
        <v>30000</v>
      </c>
      <c r="F610" s="481">
        <v>146495</v>
      </c>
      <c r="G610" s="481">
        <f t="shared" si="104"/>
        <v>1542417</v>
      </c>
      <c r="H610" s="481">
        <f t="shared" si="105"/>
        <v>68296100</v>
      </c>
      <c r="I610" s="481">
        <f t="shared" si="106"/>
        <v>1500000</v>
      </c>
      <c r="J610" s="481">
        <f t="shared" si="107"/>
        <v>7324750</v>
      </c>
      <c r="K610" s="481">
        <f t="shared" si="108"/>
        <v>77120850</v>
      </c>
      <c r="L610" s="7"/>
    </row>
    <row r="611" spans="1:12" s="6" customFormat="1" x14ac:dyDescent="0.25">
      <c r="A611" s="479"/>
      <c r="B611" s="717" t="s">
        <v>365</v>
      </c>
      <c r="C611" s="481">
        <v>3</v>
      </c>
      <c r="D611" s="481">
        <v>1399821</v>
      </c>
      <c r="E611" s="481">
        <v>30000</v>
      </c>
      <c r="F611" s="481">
        <v>150131</v>
      </c>
      <c r="G611" s="481">
        <f t="shared" si="104"/>
        <v>1579952</v>
      </c>
      <c r="H611" s="481">
        <f t="shared" si="105"/>
        <v>4199463</v>
      </c>
      <c r="I611" s="481">
        <f t="shared" si="106"/>
        <v>90000</v>
      </c>
      <c r="J611" s="481">
        <f t="shared" si="107"/>
        <v>450393</v>
      </c>
      <c r="K611" s="481">
        <f t="shared" si="108"/>
        <v>4739856</v>
      </c>
      <c r="L611" s="7"/>
    </row>
    <row r="612" spans="1:12" s="6" customFormat="1" x14ac:dyDescent="0.25">
      <c r="A612" s="479"/>
      <c r="B612" s="717" t="s">
        <v>369</v>
      </c>
      <c r="C612" s="481">
        <v>1</v>
      </c>
      <c r="D612" s="481">
        <v>1221722</v>
      </c>
      <c r="E612" s="481">
        <v>30000</v>
      </c>
      <c r="F612" s="481">
        <v>131030</v>
      </c>
      <c r="G612" s="481">
        <f t="shared" si="104"/>
        <v>1382752</v>
      </c>
      <c r="H612" s="481">
        <f t="shared" si="105"/>
        <v>1221722</v>
      </c>
      <c r="I612" s="481">
        <f t="shared" si="106"/>
        <v>30000</v>
      </c>
      <c r="J612" s="481">
        <f t="shared" si="107"/>
        <v>131030</v>
      </c>
      <c r="K612" s="481">
        <f t="shared" si="108"/>
        <v>1382752</v>
      </c>
      <c r="L612" s="7"/>
    </row>
    <row r="613" spans="1:12" s="6" customFormat="1" x14ac:dyDescent="0.25">
      <c r="A613" s="479"/>
      <c r="B613" s="717" t="s">
        <v>370</v>
      </c>
      <c r="C613" s="481">
        <v>498</v>
      </c>
      <c r="D613" s="481">
        <v>1274303</v>
      </c>
      <c r="E613" s="481">
        <v>30000</v>
      </c>
      <c r="F613" s="481">
        <v>136669</v>
      </c>
      <c r="G613" s="481">
        <f t="shared" si="104"/>
        <v>1440972</v>
      </c>
      <c r="H613" s="481">
        <f t="shared" si="105"/>
        <v>634602894</v>
      </c>
      <c r="I613" s="481">
        <f t="shared" si="106"/>
        <v>14940000</v>
      </c>
      <c r="J613" s="481">
        <f t="shared" si="107"/>
        <v>68061162</v>
      </c>
      <c r="K613" s="481">
        <f t="shared" si="108"/>
        <v>717604056</v>
      </c>
      <c r="L613" s="7"/>
    </row>
    <row r="614" spans="1:12" s="6" customFormat="1" x14ac:dyDescent="0.25">
      <c r="A614" s="479"/>
      <c r="B614" s="717" t="s">
        <v>371</v>
      </c>
      <c r="C614" s="481">
        <v>92</v>
      </c>
      <c r="D614" s="481">
        <v>1326884</v>
      </c>
      <c r="E614" s="481">
        <v>30000</v>
      </c>
      <c r="F614" s="481">
        <v>142308</v>
      </c>
      <c r="G614" s="481">
        <f t="shared" si="104"/>
        <v>1499192</v>
      </c>
      <c r="H614" s="481">
        <f t="shared" si="105"/>
        <v>122073328</v>
      </c>
      <c r="I614" s="481">
        <f t="shared" si="106"/>
        <v>2760000</v>
      </c>
      <c r="J614" s="481">
        <f t="shared" si="107"/>
        <v>13092336</v>
      </c>
      <c r="K614" s="481">
        <f t="shared" si="108"/>
        <v>137925664</v>
      </c>
      <c r="L614" s="7"/>
    </row>
    <row r="615" spans="1:12" s="6" customFormat="1" x14ac:dyDescent="0.25">
      <c r="A615" s="479"/>
      <c r="B615" s="717" t="s">
        <v>372</v>
      </c>
      <c r="C615" s="481">
        <v>82</v>
      </c>
      <c r="D615" s="481">
        <v>1379465</v>
      </c>
      <c r="E615" s="481">
        <v>30000</v>
      </c>
      <c r="F615" s="481">
        <v>147948</v>
      </c>
      <c r="G615" s="481">
        <f t="shared" si="104"/>
        <v>1557413</v>
      </c>
      <c r="H615" s="481">
        <f t="shared" si="105"/>
        <v>113116130</v>
      </c>
      <c r="I615" s="481">
        <f t="shared" si="106"/>
        <v>2460000</v>
      </c>
      <c r="J615" s="481">
        <f t="shared" si="107"/>
        <v>12131736</v>
      </c>
      <c r="K615" s="481">
        <f t="shared" si="108"/>
        <v>127707866</v>
      </c>
      <c r="L615" s="7"/>
    </row>
    <row r="616" spans="1:12" s="6" customFormat="1" x14ac:dyDescent="0.25">
      <c r="A616" s="479"/>
      <c r="B616" s="717" t="s">
        <v>373</v>
      </c>
      <c r="C616" s="481">
        <v>26</v>
      </c>
      <c r="D616" s="481">
        <v>1432046</v>
      </c>
      <c r="E616" s="481">
        <v>30000</v>
      </c>
      <c r="F616" s="481">
        <v>153587</v>
      </c>
      <c r="G616" s="481">
        <f t="shared" si="104"/>
        <v>1615633</v>
      </c>
      <c r="H616" s="481">
        <f t="shared" si="105"/>
        <v>37233196</v>
      </c>
      <c r="I616" s="481">
        <f t="shared" si="106"/>
        <v>780000</v>
      </c>
      <c r="J616" s="481">
        <f t="shared" si="107"/>
        <v>3993262</v>
      </c>
      <c r="K616" s="481">
        <f t="shared" si="108"/>
        <v>42006458</v>
      </c>
      <c r="L616" s="7"/>
    </row>
    <row r="617" spans="1:12" s="17" customFormat="1" x14ac:dyDescent="0.25">
      <c r="A617" s="479"/>
      <c r="B617" s="717" t="s">
        <v>374</v>
      </c>
      <c r="C617" s="481">
        <v>5</v>
      </c>
      <c r="D617" s="481">
        <v>1484627</v>
      </c>
      <c r="E617" s="481">
        <v>30000</v>
      </c>
      <c r="F617" s="481">
        <v>159226</v>
      </c>
      <c r="G617" s="481">
        <f t="shared" si="104"/>
        <v>1673853</v>
      </c>
      <c r="H617" s="481">
        <f t="shared" si="105"/>
        <v>7423135</v>
      </c>
      <c r="I617" s="481">
        <f t="shared" si="106"/>
        <v>150000</v>
      </c>
      <c r="J617" s="481">
        <f t="shared" si="107"/>
        <v>796130</v>
      </c>
      <c r="K617" s="481">
        <f t="shared" si="108"/>
        <v>8369265</v>
      </c>
      <c r="L617" s="7"/>
    </row>
    <row r="618" spans="1:12" s="17" customFormat="1" x14ac:dyDescent="0.25">
      <c r="A618" s="479"/>
      <c r="B618" s="717" t="s">
        <v>375</v>
      </c>
      <c r="C618" s="481">
        <v>10</v>
      </c>
      <c r="D618" s="481">
        <v>1597208</v>
      </c>
      <c r="E618" s="481">
        <v>30000</v>
      </c>
      <c r="F618" s="481">
        <v>171301</v>
      </c>
      <c r="G618" s="481">
        <f t="shared" si="104"/>
        <v>1798509</v>
      </c>
      <c r="H618" s="481">
        <f t="shared" si="105"/>
        <v>15972080</v>
      </c>
      <c r="I618" s="481">
        <f t="shared" si="106"/>
        <v>300000</v>
      </c>
      <c r="J618" s="481">
        <f t="shared" si="107"/>
        <v>1713010</v>
      </c>
      <c r="K618" s="481">
        <f t="shared" si="108"/>
        <v>17985090</v>
      </c>
      <c r="L618" s="7"/>
    </row>
    <row r="619" spans="1:12" s="17" customFormat="1" x14ac:dyDescent="0.25">
      <c r="A619" s="479"/>
      <c r="B619" s="717" t="s">
        <v>376</v>
      </c>
      <c r="C619" s="481">
        <v>4</v>
      </c>
      <c r="D619" s="481">
        <v>1589789</v>
      </c>
      <c r="E619" s="481">
        <v>30000</v>
      </c>
      <c r="F619" s="481">
        <v>170505</v>
      </c>
      <c r="G619" s="481">
        <f t="shared" si="104"/>
        <v>1790294</v>
      </c>
      <c r="H619" s="481">
        <f t="shared" si="105"/>
        <v>6359156</v>
      </c>
      <c r="I619" s="481">
        <f t="shared" si="106"/>
        <v>120000</v>
      </c>
      <c r="J619" s="481">
        <f t="shared" si="107"/>
        <v>682020</v>
      </c>
      <c r="K619" s="481">
        <f t="shared" si="108"/>
        <v>7161176</v>
      </c>
      <c r="L619" s="7"/>
    </row>
    <row r="620" spans="1:12" s="17" customFormat="1" x14ac:dyDescent="0.25">
      <c r="A620" s="479"/>
      <c r="B620" s="717" t="s">
        <v>377</v>
      </c>
      <c r="C620" s="481">
        <v>5</v>
      </c>
      <c r="D620" s="481">
        <v>1642370</v>
      </c>
      <c r="E620" s="481">
        <v>30000</v>
      </c>
      <c r="F620" s="481">
        <v>176144</v>
      </c>
      <c r="G620" s="481">
        <f t="shared" si="104"/>
        <v>1848514</v>
      </c>
      <c r="H620" s="481">
        <f t="shared" si="105"/>
        <v>8211850</v>
      </c>
      <c r="I620" s="481">
        <f t="shared" si="106"/>
        <v>150000</v>
      </c>
      <c r="J620" s="481">
        <f t="shared" si="107"/>
        <v>880720</v>
      </c>
      <c r="K620" s="481">
        <f t="shared" si="108"/>
        <v>9242570</v>
      </c>
      <c r="L620" s="7"/>
    </row>
    <row r="621" spans="1:12" s="17" customFormat="1" x14ac:dyDescent="0.25">
      <c r="A621" s="479"/>
      <c r="B621" s="717" t="s">
        <v>378</v>
      </c>
      <c r="C621" s="481">
        <v>3</v>
      </c>
      <c r="D621" s="481">
        <v>1694951</v>
      </c>
      <c r="E621" s="481">
        <v>30000</v>
      </c>
      <c r="F621" s="481">
        <v>181783</v>
      </c>
      <c r="G621" s="481">
        <f t="shared" si="104"/>
        <v>1906734</v>
      </c>
      <c r="H621" s="481">
        <f t="shared" si="105"/>
        <v>5084853</v>
      </c>
      <c r="I621" s="481">
        <f t="shared" si="106"/>
        <v>90000</v>
      </c>
      <c r="J621" s="481">
        <f t="shared" si="107"/>
        <v>545349</v>
      </c>
      <c r="K621" s="481">
        <f t="shared" si="108"/>
        <v>5720202</v>
      </c>
      <c r="L621" s="7"/>
    </row>
    <row r="622" spans="1:12" s="17" customFormat="1" x14ac:dyDescent="0.25">
      <c r="A622" s="479"/>
      <c r="B622" s="717" t="s">
        <v>379</v>
      </c>
      <c r="C622" s="481">
        <v>1</v>
      </c>
      <c r="D622" s="481">
        <v>1747532</v>
      </c>
      <c r="E622" s="481">
        <v>30000</v>
      </c>
      <c r="F622" s="481">
        <v>187423</v>
      </c>
      <c r="G622" s="481">
        <f t="shared" si="104"/>
        <v>1964955</v>
      </c>
      <c r="H622" s="481">
        <f t="shared" si="105"/>
        <v>1747532</v>
      </c>
      <c r="I622" s="481">
        <f t="shared" si="106"/>
        <v>30000</v>
      </c>
      <c r="J622" s="481">
        <f t="shared" si="107"/>
        <v>187423</v>
      </c>
      <c r="K622" s="481">
        <f t="shared" si="108"/>
        <v>1964955</v>
      </c>
      <c r="L622" s="7"/>
    </row>
    <row r="623" spans="1:12" s="17" customFormat="1" x14ac:dyDescent="0.25">
      <c r="A623" s="479"/>
      <c r="B623" s="717" t="s">
        <v>381</v>
      </c>
      <c r="C623" s="481">
        <v>1</v>
      </c>
      <c r="D623" s="481">
        <v>1417699</v>
      </c>
      <c r="E623" s="481">
        <v>30000</v>
      </c>
      <c r="F623" s="481">
        <v>152048</v>
      </c>
      <c r="G623" s="481">
        <f t="shared" si="104"/>
        <v>1599747</v>
      </c>
      <c r="H623" s="481">
        <f t="shared" si="105"/>
        <v>1417699</v>
      </c>
      <c r="I623" s="481">
        <f t="shared" si="106"/>
        <v>30000</v>
      </c>
      <c r="J623" s="481">
        <f t="shared" si="107"/>
        <v>152048</v>
      </c>
      <c r="K623" s="481">
        <f t="shared" si="108"/>
        <v>1599747</v>
      </c>
      <c r="L623" s="7"/>
    </row>
    <row r="624" spans="1:12" s="17" customFormat="1" x14ac:dyDescent="0.25">
      <c r="A624" s="479"/>
      <c r="B624" s="717" t="s">
        <v>382</v>
      </c>
      <c r="C624" s="481">
        <v>11</v>
      </c>
      <c r="D624" s="481">
        <v>1473289</v>
      </c>
      <c r="E624" s="481">
        <v>30000</v>
      </c>
      <c r="F624" s="481">
        <v>158010</v>
      </c>
      <c r="G624" s="481">
        <f t="shared" si="104"/>
        <v>1661299</v>
      </c>
      <c r="H624" s="481">
        <f t="shared" si="105"/>
        <v>16206179</v>
      </c>
      <c r="I624" s="481">
        <f t="shared" si="106"/>
        <v>330000</v>
      </c>
      <c r="J624" s="481">
        <f t="shared" si="107"/>
        <v>1738110</v>
      </c>
      <c r="K624" s="481">
        <f t="shared" si="108"/>
        <v>18274289</v>
      </c>
      <c r="L624" s="7"/>
    </row>
    <row r="625" spans="1:12" s="17" customFormat="1" x14ac:dyDescent="0.25">
      <c r="A625" s="479"/>
      <c r="B625" s="717" t="s">
        <v>383</v>
      </c>
      <c r="C625" s="481">
        <v>619</v>
      </c>
      <c r="D625" s="481">
        <v>1528878</v>
      </c>
      <c r="E625" s="481">
        <v>30000</v>
      </c>
      <c r="F625" s="481">
        <v>163972</v>
      </c>
      <c r="G625" s="481">
        <f t="shared" si="104"/>
        <v>1722850</v>
      </c>
      <c r="H625" s="481">
        <f t="shared" si="105"/>
        <v>946375482</v>
      </c>
      <c r="I625" s="481">
        <f t="shared" si="106"/>
        <v>18570000</v>
      </c>
      <c r="J625" s="481">
        <f t="shared" si="107"/>
        <v>101498668</v>
      </c>
      <c r="K625" s="481">
        <f t="shared" si="108"/>
        <v>1066444150</v>
      </c>
      <c r="L625" s="7"/>
    </row>
    <row r="626" spans="1:12" s="17" customFormat="1" x14ac:dyDescent="0.25">
      <c r="A626" s="479"/>
      <c r="B626" s="717" t="s">
        <v>825</v>
      </c>
      <c r="C626" s="481">
        <v>457</v>
      </c>
      <c r="D626" s="481">
        <v>1584468</v>
      </c>
      <c r="E626" s="481">
        <v>30000</v>
      </c>
      <c r="F626" s="481">
        <v>169934</v>
      </c>
      <c r="G626" s="481">
        <f t="shared" si="104"/>
        <v>1784402</v>
      </c>
      <c r="H626" s="481">
        <f t="shared" si="105"/>
        <v>724101876</v>
      </c>
      <c r="I626" s="481">
        <f t="shared" si="106"/>
        <v>13710000</v>
      </c>
      <c r="J626" s="481">
        <f t="shared" si="107"/>
        <v>77659838</v>
      </c>
      <c r="K626" s="481">
        <f t="shared" si="108"/>
        <v>815471714</v>
      </c>
      <c r="L626" s="7"/>
    </row>
    <row r="627" spans="1:12" s="17" customFormat="1" x14ac:dyDescent="0.25">
      <c r="A627" s="479"/>
      <c r="B627" s="717" t="s">
        <v>477</v>
      </c>
      <c r="C627" s="481">
        <v>65</v>
      </c>
      <c r="D627" s="481">
        <v>1640057</v>
      </c>
      <c r="E627" s="481">
        <v>30000</v>
      </c>
      <c r="F627" s="481">
        <v>175896</v>
      </c>
      <c r="G627" s="481">
        <f t="shared" si="104"/>
        <v>1845953</v>
      </c>
      <c r="H627" s="481">
        <f t="shared" si="105"/>
        <v>106603705</v>
      </c>
      <c r="I627" s="481">
        <f t="shared" si="106"/>
        <v>1950000</v>
      </c>
      <c r="J627" s="481">
        <f t="shared" si="107"/>
        <v>11433240</v>
      </c>
      <c r="K627" s="481">
        <f t="shared" si="108"/>
        <v>119986945</v>
      </c>
      <c r="L627" s="7"/>
    </row>
    <row r="628" spans="1:12" s="17" customFormat="1" x14ac:dyDescent="0.25">
      <c r="A628" s="479"/>
      <c r="B628" s="717" t="s">
        <v>543</v>
      </c>
      <c r="C628" s="481">
        <v>69</v>
      </c>
      <c r="D628" s="481">
        <v>1695647</v>
      </c>
      <c r="E628" s="481">
        <v>30000</v>
      </c>
      <c r="F628" s="481">
        <v>181858</v>
      </c>
      <c r="G628" s="481">
        <f t="shared" si="104"/>
        <v>1907505</v>
      </c>
      <c r="H628" s="481">
        <f t="shared" si="105"/>
        <v>116999643</v>
      </c>
      <c r="I628" s="481">
        <f t="shared" si="106"/>
        <v>2070000</v>
      </c>
      <c r="J628" s="481">
        <f t="shared" si="107"/>
        <v>12548202</v>
      </c>
      <c r="K628" s="481">
        <f t="shared" si="108"/>
        <v>131617845</v>
      </c>
      <c r="L628" s="7"/>
    </row>
    <row r="629" spans="1:12" s="17" customFormat="1" x14ac:dyDescent="0.25">
      <c r="A629" s="479"/>
      <c r="B629" s="717" t="s">
        <v>430</v>
      </c>
      <c r="C629" s="481">
        <v>4</v>
      </c>
      <c r="D629" s="481">
        <v>1806826</v>
      </c>
      <c r="E629" s="481">
        <v>30000</v>
      </c>
      <c r="F629" s="481">
        <v>193782</v>
      </c>
      <c r="G629" s="481">
        <f t="shared" si="104"/>
        <v>2030608</v>
      </c>
      <c r="H629" s="481">
        <f t="shared" si="105"/>
        <v>7227304</v>
      </c>
      <c r="I629" s="481">
        <f t="shared" si="106"/>
        <v>120000</v>
      </c>
      <c r="J629" s="481">
        <f t="shared" si="107"/>
        <v>775128</v>
      </c>
      <c r="K629" s="481">
        <f t="shared" si="108"/>
        <v>8122432</v>
      </c>
      <c r="L629" s="7"/>
    </row>
    <row r="630" spans="1:12" s="17" customFormat="1" x14ac:dyDescent="0.25">
      <c r="A630" s="479"/>
      <c r="B630" s="717" t="s">
        <v>389</v>
      </c>
      <c r="C630" s="481">
        <v>3</v>
      </c>
      <c r="D630" s="481">
        <v>1862415</v>
      </c>
      <c r="E630" s="481">
        <v>30000</v>
      </c>
      <c r="F630" s="481">
        <v>199744</v>
      </c>
      <c r="G630" s="481">
        <f t="shared" si="104"/>
        <v>2092159</v>
      </c>
      <c r="H630" s="481">
        <f t="shared" si="105"/>
        <v>5587245</v>
      </c>
      <c r="I630" s="481">
        <f t="shared" si="106"/>
        <v>90000</v>
      </c>
      <c r="J630" s="481">
        <f t="shared" si="107"/>
        <v>599232</v>
      </c>
      <c r="K630" s="481">
        <f t="shared" si="108"/>
        <v>6276477</v>
      </c>
      <c r="L630" s="7"/>
    </row>
    <row r="631" spans="1:12" s="17" customFormat="1" x14ac:dyDescent="0.25">
      <c r="A631" s="479"/>
      <c r="B631" s="717" t="s">
        <v>390</v>
      </c>
      <c r="C631" s="481">
        <v>2</v>
      </c>
      <c r="D631" s="481">
        <v>1918005</v>
      </c>
      <c r="E631" s="481">
        <v>30000</v>
      </c>
      <c r="F631" s="481">
        <v>205706</v>
      </c>
      <c r="G631" s="481">
        <f t="shared" si="104"/>
        <v>2153711</v>
      </c>
      <c r="H631" s="481">
        <f t="shared" si="105"/>
        <v>3836010</v>
      </c>
      <c r="I631" s="481">
        <f t="shared" si="106"/>
        <v>60000</v>
      </c>
      <c r="J631" s="481">
        <f t="shared" si="107"/>
        <v>411412</v>
      </c>
      <c r="K631" s="481">
        <f t="shared" si="108"/>
        <v>4307422</v>
      </c>
      <c r="L631" s="7"/>
    </row>
    <row r="632" spans="1:12" s="17" customFormat="1" x14ac:dyDescent="0.25">
      <c r="A632" s="479"/>
      <c r="B632" s="717" t="s">
        <v>503</v>
      </c>
      <c r="C632" s="481">
        <v>2</v>
      </c>
      <c r="D632" s="481">
        <v>1562994</v>
      </c>
      <c r="E632" s="481">
        <v>30000</v>
      </c>
      <c r="F632" s="481">
        <v>167631</v>
      </c>
      <c r="G632" s="481">
        <f t="shared" si="104"/>
        <v>1760625</v>
      </c>
      <c r="H632" s="481">
        <f t="shared" si="105"/>
        <v>3125988</v>
      </c>
      <c r="I632" s="481">
        <f t="shared" si="106"/>
        <v>60000</v>
      </c>
      <c r="J632" s="481">
        <f t="shared" si="107"/>
        <v>335262</v>
      </c>
      <c r="K632" s="481">
        <f t="shared" si="108"/>
        <v>3521250</v>
      </c>
      <c r="L632" s="7"/>
    </row>
    <row r="633" spans="1:12" s="17" customFormat="1" x14ac:dyDescent="0.25">
      <c r="A633" s="479"/>
      <c r="B633" s="717" t="s">
        <v>826</v>
      </c>
      <c r="C633" s="481">
        <v>4</v>
      </c>
      <c r="D633" s="481">
        <v>1622839</v>
      </c>
      <c r="E633" s="481">
        <v>30000</v>
      </c>
      <c r="F633" s="481">
        <v>174049</v>
      </c>
      <c r="G633" s="481">
        <f t="shared" si="104"/>
        <v>1826888</v>
      </c>
      <c r="H633" s="481">
        <f t="shared" si="105"/>
        <v>6491356</v>
      </c>
      <c r="I633" s="481">
        <f t="shared" si="106"/>
        <v>120000</v>
      </c>
      <c r="J633" s="481">
        <f t="shared" si="107"/>
        <v>696196</v>
      </c>
      <c r="K633" s="481">
        <f t="shared" si="108"/>
        <v>7307552</v>
      </c>
      <c r="L633" s="7"/>
    </row>
    <row r="634" spans="1:12" s="17" customFormat="1" x14ac:dyDescent="0.25">
      <c r="A634" s="479"/>
      <c r="B634" s="717" t="s">
        <v>478</v>
      </c>
      <c r="C634" s="481">
        <v>3</v>
      </c>
      <c r="D634" s="481">
        <v>1682684</v>
      </c>
      <c r="E634" s="481">
        <v>30000</v>
      </c>
      <c r="F634" s="481">
        <v>180468</v>
      </c>
      <c r="G634" s="481">
        <f t="shared" si="104"/>
        <v>1893152</v>
      </c>
      <c r="H634" s="481">
        <f t="shared" si="105"/>
        <v>5048052</v>
      </c>
      <c r="I634" s="481">
        <f t="shared" si="106"/>
        <v>90000</v>
      </c>
      <c r="J634" s="481">
        <f t="shared" si="107"/>
        <v>541404</v>
      </c>
      <c r="K634" s="481">
        <f t="shared" si="108"/>
        <v>5679456</v>
      </c>
      <c r="L634" s="7"/>
    </row>
    <row r="635" spans="1:12" s="17" customFormat="1" x14ac:dyDescent="0.25">
      <c r="A635" s="479"/>
      <c r="B635" s="717" t="s">
        <v>479</v>
      </c>
      <c r="C635" s="481">
        <v>15</v>
      </c>
      <c r="D635" s="481">
        <v>1742530</v>
      </c>
      <c r="E635" s="481">
        <v>30000</v>
      </c>
      <c r="F635" s="481">
        <v>186886</v>
      </c>
      <c r="G635" s="481">
        <f t="shared" si="104"/>
        <v>1959416</v>
      </c>
      <c r="H635" s="481">
        <f t="shared" si="105"/>
        <v>26137950</v>
      </c>
      <c r="I635" s="481">
        <f t="shared" si="106"/>
        <v>450000</v>
      </c>
      <c r="J635" s="481">
        <f t="shared" si="107"/>
        <v>2803290</v>
      </c>
      <c r="K635" s="481">
        <f t="shared" si="108"/>
        <v>29391240</v>
      </c>
      <c r="L635" s="7"/>
    </row>
    <row r="636" spans="1:12" s="17" customFormat="1" x14ac:dyDescent="0.25">
      <c r="A636" s="479"/>
      <c r="B636" s="717" t="s">
        <v>691</v>
      </c>
      <c r="C636" s="481">
        <v>298</v>
      </c>
      <c r="D636" s="481">
        <v>1802375</v>
      </c>
      <c r="E636" s="481">
        <v>30000</v>
      </c>
      <c r="F636" s="481">
        <v>193305</v>
      </c>
      <c r="G636" s="481">
        <f t="shared" si="104"/>
        <v>2025680</v>
      </c>
      <c r="H636" s="481">
        <f t="shared" si="105"/>
        <v>537107750</v>
      </c>
      <c r="I636" s="481">
        <f t="shared" si="106"/>
        <v>8940000</v>
      </c>
      <c r="J636" s="481">
        <f t="shared" si="107"/>
        <v>57604890</v>
      </c>
      <c r="K636" s="481">
        <f t="shared" si="108"/>
        <v>603652640</v>
      </c>
      <c r="L636" s="7"/>
    </row>
    <row r="637" spans="1:12" s="17" customFormat="1" x14ac:dyDescent="0.25">
      <c r="A637" s="479"/>
      <c r="B637" s="717" t="s">
        <v>855</v>
      </c>
      <c r="C637" s="481">
        <v>269</v>
      </c>
      <c r="D637" s="481">
        <v>1862220</v>
      </c>
      <c r="E637" s="481">
        <v>30000</v>
      </c>
      <c r="F637" s="481">
        <f t="shared" ref="F637:F663" si="109">D637*39%*27.5%</f>
        <v>199723.09500000003</v>
      </c>
      <c r="G637" s="481">
        <f t="shared" si="104"/>
        <v>2091943.095</v>
      </c>
      <c r="H637" s="481">
        <f t="shared" si="105"/>
        <v>500937180</v>
      </c>
      <c r="I637" s="481">
        <f t="shared" si="106"/>
        <v>8070000</v>
      </c>
      <c r="J637" s="481">
        <f t="shared" si="107"/>
        <v>53725512.555000007</v>
      </c>
      <c r="K637" s="481">
        <f t="shared" si="108"/>
        <v>562732692.55499995</v>
      </c>
      <c r="L637" s="7"/>
    </row>
    <row r="638" spans="1:12" s="17" customFormat="1" x14ac:dyDescent="0.25">
      <c r="A638" s="479"/>
      <c r="B638" s="717" t="s">
        <v>868</v>
      </c>
      <c r="C638" s="481">
        <v>47</v>
      </c>
      <c r="D638" s="481">
        <v>1922065</v>
      </c>
      <c r="E638" s="481">
        <v>30000</v>
      </c>
      <c r="F638" s="481">
        <f t="shared" si="109"/>
        <v>206141.47125</v>
      </c>
      <c r="G638" s="481">
        <f t="shared" si="104"/>
        <v>2158206.4712499999</v>
      </c>
      <c r="H638" s="481">
        <f t="shared" si="105"/>
        <v>90337055</v>
      </c>
      <c r="I638" s="481">
        <f t="shared" si="106"/>
        <v>1410000</v>
      </c>
      <c r="J638" s="481">
        <f t="shared" si="107"/>
        <v>9688649.1487499997</v>
      </c>
      <c r="K638" s="481">
        <f t="shared" si="108"/>
        <v>101435704.14874999</v>
      </c>
      <c r="L638" s="7"/>
    </row>
    <row r="639" spans="1:12" s="17" customFormat="1" x14ac:dyDescent="0.25">
      <c r="A639" s="479"/>
      <c r="B639" s="717" t="s">
        <v>437</v>
      </c>
      <c r="C639" s="481">
        <v>35</v>
      </c>
      <c r="D639" s="481">
        <v>1981910</v>
      </c>
      <c r="E639" s="481">
        <v>30000</v>
      </c>
      <c r="F639" s="481">
        <f t="shared" si="109"/>
        <v>212559.84750000003</v>
      </c>
      <c r="G639" s="481">
        <f t="shared" si="104"/>
        <v>2224469.8475000001</v>
      </c>
      <c r="H639" s="481">
        <f t="shared" si="105"/>
        <v>69366850</v>
      </c>
      <c r="I639" s="481">
        <f t="shared" si="106"/>
        <v>1050000</v>
      </c>
      <c r="J639" s="481">
        <f t="shared" si="107"/>
        <v>7439594.6625000015</v>
      </c>
      <c r="K639" s="481">
        <f t="shared" si="108"/>
        <v>77856444.662500009</v>
      </c>
      <c r="L639" s="7"/>
    </row>
    <row r="640" spans="1:12" s="17" customFormat="1" x14ac:dyDescent="0.25">
      <c r="A640" s="479"/>
      <c r="B640" s="717" t="s">
        <v>397</v>
      </c>
      <c r="C640" s="481">
        <v>7</v>
      </c>
      <c r="D640" s="481">
        <v>2041755</v>
      </c>
      <c r="E640" s="481">
        <v>30000</v>
      </c>
      <c r="F640" s="481">
        <f t="shared" si="109"/>
        <v>218978.22375000003</v>
      </c>
      <c r="G640" s="481">
        <f t="shared" ref="G640:G664" si="110">SUM(D640:F640)</f>
        <v>2290733.2237499999</v>
      </c>
      <c r="H640" s="481">
        <f t="shared" ref="H640:H664" si="111">C640*D640</f>
        <v>14292285</v>
      </c>
      <c r="I640" s="481">
        <f t="shared" ref="I640:I664" si="112">C640*E640</f>
        <v>210000</v>
      </c>
      <c r="J640" s="481">
        <f t="shared" ref="J640:J664" si="113">C640*F640</f>
        <v>1532847.5662500001</v>
      </c>
      <c r="K640" s="481">
        <f t="shared" ref="K640:K664" si="114">C640*G640</f>
        <v>16035132.56625</v>
      </c>
      <c r="L640" s="7"/>
    </row>
    <row r="641" spans="1:12" s="17" customFormat="1" x14ac:dyDescent="0.25">
      <c r="A641" s="479"/>
      <c r="B641" s="717" t="s">
        <v>398</v>
      </c>
      <c r="C641" s="481">
        <v>3</v>
      </c>
      <c r="D641" s="481">
        <v>2101600</v>
      </c>
      <c r="E641" s="481">
        <v>30000</v>
      </c>
      <c r="F641" s="481">
        <f t="shared" si="109"/>
        <v>225396.6</v>
      </c>
      <c r="G641" s="481">
        <f t="shared" si="110"/>
        <v>2356996.6</v>
      </c>
      <c r="H641" s="481">
        <f t="shared" si="111"/>
        <v>6304800</v>
      </c>
      <c r="I641" s="481">
        <f t="shared" si="112"/>
        <v>90000</v>
      </c>
      <c r="J641" s="481">
        <f t="shared" si="113"/>
        <v>676189.8</v>
      </c>
      <c r="K641" s="481">
        <f t="shared" si="114"/>
        <v>7070989.8000000007</v>
      </c>
      <c r="L641" s="7"/>
    </row>
    <row r="642" spans="1:12" s="17" customFormat="1" x14ac:dyDescent="0.25">
      <c r="A642" s="479"/>
      <c r="B642" s="717" t="s">
        <v>792</v>
      </c>
      <c r="C642" s="481">
        <v>8</v>
      </c>
      <c r="D642" s="481">
        <v>2027623</v>
      </c>
      <c r="E642" s="481">
        <v>30000</v>
      </c>
      <c r="F642" s="481">
        <f t="shared" si="109"/>
        <v>217462.56675</v>
      </c>
      <c r="G642" s="481">
        <f t="shared" si="110"/>
        <v>2275085.5667500002</v>
      </c>
      <c r="H642" s="481">
        <f t="shared" si="111"/>
        <v>16220984</v>
      </c>
      <c r="I642" s="481">
        <f t="shared" si="112"/>
        <v>240000</v>
      </c>
      <c r="J642" s="481">
        <f t="shared" si="113"/>
        <v>1739700.534</v>
      </c>
      <c r="K642" s="481">
        <f t="shared" si="114"/>
        <v>18200684.534000002</v>
      </c>
      <c r="L642" s="7"/>
    </row>
    <row r="643" spans="1:12" s="17" customFormat="1" x14ac:dyDescent="0.25">
      <c r="A643" s="479"/>
      <c r="B643" s="717" t="s">
        <v>800</v>
      </c>
      <c r="C643" s="481">
        <v>18</v>
      </c>
      <c r="D643" s="481">
        <v>2110917</v>
      </c>
      <c r="E643" s="481">
        <v>30000</v>
      </c>
      <c r="F643" s="481">
        <f t="shared" si="109"/>
        <v>226395.84825000001</v>
      </c>
      <c r="G643" s="481">
        <f t="shared" si="110"/>
        <v>2367312.8482499998</v>
      </c>
      <c r="H643" s="481">
        <f t="shared" si="111"/>
        <v>37996506</v>
      </c>
      <c r="I643" s="481">
        <f t="shared" si="112"/>
        <v>540000</v>
      </c>
      <c r="J643" s="481">
        <f t="shared" si="113"/>
        <v>4075125.2685000002</v>
      </c>
      <c r="K643" s="481">
        <f t="shared" si="114"/>
        <v>42611631.2685</v>
      </c>
      <c r="L643" s="7"/>
    </row>
    <row r="644" spans="1:12" s="17" customFormat="1" x14ac:dyDescent="0.25">
      <c r="A644" s="479"/>
      <c r="B644" s="717" t="s">
        <v>480</v>
      </c>
      <c r="C644" s="481">
        <v>214</v>
      </c>
      <c r="D644" s="481">
        <v>2194212</v>
      </c>
      <c r="E644" s="481">
        <v>30000</v>
      </c>
      <c r="F644" s="481">
        <f t="shared" si="109"/>
        <v>235329.23700000002</v>
      </c>
      <c r="G644" s="481">
        <f t="shared" si="110"/>
        <v>2459541.2370000002</v>
      </c>
      <c r="H644" s="481">
        <f t="shared" si="111"/>
        <v>469561368</v>
      </c>
      <c r="I644" s="481">
        <f t="shared" si="112"/>
        <v>6420000</v>
      </c>
      <c r="J644" s="481">
        <f t="shared" si="113"/>
        <v>50360456.718000002</v>
      </c>
      <c r="K644" s="481">
        <f t="shared" si="114"/>
        <v>526341824.71800005</v>
      </c>
      <c r="L644" s="7"/>
    </row>
    <row r="645" spans="1:12" s="17" customFormat="1" x14ac:dyDescent="0.25">
      <c r="A645" s="479"/>
      <c r="B645" s="717" t="s">
        <v>481</v>
      </c>
      <c r="C645" s="481">
        <v>7</v>
      </c>
      <c r="D645" s="481">
        <v>2277506</v>
      </c>
      <c r="E645" s="481">
        <v>30000</v>
      </c>
      <c r="F645" s="481">
        <f t="shared" si="109"/>
        <v>244262.51850000003</v>
      </c>
      <c r="G645" s="481">
        <f t="shared" si="110"/>
        <v>2551768.5185000002</v>
      </c>
      <c r="H645" s="481">
        <f t="shared" si="111"/>
        <v>15942542</v>
      </c>
      <c r="I645" s="481">
        <f t="shared" si="112"/>
        <v>210000</v>
      </c>
      <c r="J645" s="481">
        <f t="shared" si="113"/>
        <v>1709837.6295000003</v>
      </c>
      <c r="K645" s="481">
        <f t="shared" si="114"/>
        <v>17862379.629500002</v>
      </c>
      <c r="L645" s="7"/>
    </row>
    <row r="646" spans="1:12" s="17" customFormat="1" x14ac:dyDescent="0.25">
      <c r="A646" s="479"/>
      <c r="B646" s="717" t="s">
        <v>402</v>
      </c>
      <c r="C646" s="481">
        <v>112</v>
      </c>
      <c r="D646" s="481">
        <v>2360801</v>
      </c>
      <c r="E646" s="481">
        <v>30000</v>
      </c>
      <c r="F646" s="481">
        <f t="shared" si="109"/>
        <v>253195.90725000002</v>
      </c>
      <c r="G646" s="481">
        <f t="shared" si="110"/>
        <v>2643996.9072500002</v>
      </c>
      <c r="H646" s="481">
        <f t="shared" si="111"/>
        <v>264409712</v>
      </c>
      <c r="I646" s="481">
        <f t="shared" si="112"/>
        <v>3360000</v>
      </c>
      <c r="J646" s="481">
        <f t="shared" si="113"/>
        <v>28357941.612000003</v>
      </c>
      <c r="K646" s="481">
        <f t="shared" si="114"/>
        <v>296127653.61199999</v>
      </c>
      <c r="L646" s="7"/>
    </row>
    <row r="647" spans="1:12" s="17" customFormat="1" x14ac:dyDescent="0.25">
      <c r="A647" s="479"/>
      <c r="B647" s="717" t="s">
        <v>403</v>
      </c>
      <c r="C647" s="481">
        <v>8</v>
      </c>
      <c r="D647" s="481">
        <v>2444096</v>
      </c>
      <c r="E647" s="481">
        <v>30000</v>
      </c>
      <c r="F647" s="481">
        <f t="shared" si="109"/>
        <v>262129.29600000003</v>
      </c>
      <c r="G647" s="481">
        <f t="shared" si="110"/>
        <v>2736225.2960000001</v>
      </c>
      <c r="H647" s="481">
        <f t="shared" si="111"/>
        <v>19552768</v>
      </c>
      <c r="I647" s="481">
        <f t="shared" si="112"/>
        <v>240000</v>
      </c>
      <c r="J647" s="481">
        <f t="shared" si="113"/>
        <v>2097034.3680000002</v>
      </c>
      <c r="K647" s="481">
        <f t="shared" si="114"/>
        <v>21889802.368000001</v>
      </c>
      <c r="L647" s="7"/>
    </row>
    <row r="648" spans="1:12" s="17" customFormat="1" x14ac:dyDescent="0.25">
      <c r="A648" s="479"/>
      <c r="B648" s="717" t="s">
        <v>404</v>
      </c>
      <c r="C648" s="481">
        <v>7</v>
      </c>
      <c r="D648" s="481">
        <v>2527390</v>
      </c>
      <c r="E648" s="481">
        <v>30000</v>
      </c>
      <c r="F648" s="481">
        <f t="shared" si="109"/>
        <v>271062.57750000001</v>
      </c>
      <c r="G648" s="481">
        <f t="shared" si="110"/>
        <v>2828452.5775000001</v>
      </c>
      <c r="H648" s="481">
        <f t="shared" si="111"/>
        <v>17691730</v>
      </c>
      <c r="I648" s="481">
        <f t="shared" si="112"/>
        <v>210000</v>
      </c>
      <c r="J648" s="481">
        <f t="shared" si="113"/>
        <v>1897438.0425</v>
      </c>
      <c r="K648" s="481">
        <f t="shared" si="114"/>
        <v>19799168.0425</v>
      </c>
      <c r="L648" s="7"/>
    </row>
    <row r="649" spans="1:12" s="17" customFormat="1" x14ac:dyDescent="0.25">
      <c r="A649" s="479"/>
      <c r="B649" s="717" t="s">
        <v>546</v>
      </c>
      <c r="C649" s="481">
        <v>1</v>
      </c>
      <c r="D649" s="481">
        <v>2505352</v>
      </c>
      <c r="E649" s="481">
        <v>30000</v>
      </c>
      <c r="F649" s="481">
        <f t="shared" si="109"/>
        <v>268699.00200000004</v>
      </c>
      <c r="G649" s="481">
        <f t="shared" si="110"/>
        <v>2804051.0019999999</v>
      </c>
      <c r="H649" s="481">
        <f t="shared" si="111"/>
        <v>2505352</v>
      </c>
      <c r="I649" s="481">
        <f t="shared" si="112"/>
        <v>30000</v>
      </c>
      <c r="J649" s="481">
        <f t="shared" si="113"/>
        <v>268699.00200000004</v>
      </c>
      <c r="K649" s="481">
        <f t="shared" si="114"/>
        <v>2804051.0019999999</v>
      </c>
      <c r="L649" s="7"/>
    </row>
    <row r="650" spans="1:12" s="17" customFormat="1" x14ac:dyDescent="0.25">
      <c r="A650" s="479"/>
      <c r="B650" s="717" t="s">
        <v>409</v>
      </c>
      <c r="C650" s="481">
        <v>6</v>
      </c>
      <c r="D650" s="481">
        <v>2605457</v>
      </c>
      <c r="E650" s="481">
        <v>30000</v>
      </c>
      <c r="F650" s="481">
        <f t="shared" si="109"/>
        <v>279435.26325000002</v>
      </c>
      <c r="G650" s="481">
        <f t="shared" si="110"/>
        <v>2914892.2632499998</v>
      </c>
      <c r="H650" s="481">
        <f t="shared" si="111"/>
        <v>15632742</v>
      </c>
      <c r="I650" s="481">
        <f t="shared" si="112"/>
        <v>180000</v>
      </c>
      <c r="J650" s="481">
        <f t="shared" si="113"/>
        <v>1676611.5795</v>
      </c>
      <c r="K650" s="481">
        <f t="shared" si="114"/>
        <v>17489353.579499997</v>
      </c>
      <c r="L650" s="7"/>
    </row>
    <row r="651" spans="1:12" s="17" customFormat="1" x14ac:dyDescent="0.25">
      <c r="A651" s="479"/>
      <c r="B651" s="717" t="s">
        <v>544</v>
      </c>
      <c r="C651" s="481">
        <v>17</v>
      </c>
      <c r="D651" s="481">
        <v>2705563</v>
      </c>
      <c r="E651" s="481">
        <v>30000</v>
      </c>
      <c r="F651" s="481">
        <f t="shared" si="109"/>
        <v>290171.63175000006</v>
      </c>
      <c r="G651" s="481">
        <f t="shared" si="110"/>
        <v>3025734.6317500002</v>
      </c>
      <c r="H651" s="481">
        <f t="shared" si="111"/>
        <v>45994571</v>
      </c>
      <c r="I651" s="481">
        <f t="shared" si="112"/>
        <v>510000</v>
      </c>
      <c r="J651" s="481">
        <f t="shared" si="113"/>
        <v>4932917.7397500006</v>
      </c>
      <c r="K651" s="481">
        <f t="shared" si="114"/>
        <v>51437488.739750005</v>
      </c>
      <c r="L651" s="7"/>
    </row>
    <row r="652" spans="1:12" s="17" customFormat="1" x14ac:dyDescent="0.25">
      <c r="A652" s="479"/>
      <c r="B652" s="717" t="s">
        <v>583</v>
      </c>
      <c r="C652" s="481">
        <v>29</v>
      </c>
      <c r="D652" s="481">
        <v>2805669</v>
      </c>
      <c r="E652" s="481">
        <v>30000</v>
      </c>
      <c r="F652" s="481">
        <f t="shared" si="109"/>
        <v>300908.00025000004</v>
      </c>
      <c r="G652" s="481">
        <f t="shared" si="110"/>
        <v>3136577.00025</v>
      </c>
      <c r="H652" s="481">
        <f t="shared" si="111"/>
        <v>81364401</v>
      </c>
      <c r="I652" s="481">
        <f t="shared" si="112"/>
        <v>870000</v>
      </c>
      <c r="J652" s="481">
        <f t="shared" si="113"/>
        <v>8726332.0072500017</v>
      </c>
      <c r="K652" s="481">
        <f t="shared" si="114"/>
        <v>90960733.007249996</v>
      </c>
      <c r="L652" s="7"/>
    </row>
    <row r="653" spans="1:12" s="17" customFormat="1" x14ac:dyDescent="0.25">
      <c r="A653" s="479"/>
      <c r="B653" s="717" t="s">
        <v>577</v>
      </c>
      <c r="C653" s="481">
        <v>7</v>
      </c>
      <c r="D653" s="481">
        <v>2905774</v>
      </c>
      <c r="E653" s="481">
        <v>30000</v>
      </c>
      <c r="F653" s="481">
        <f t="shared" si="109"/>
        <v>311644.26150000008</v>
      </c>
      <c r="G653" s="481">
        <f t="shared" si="110"/>
        <v>3247418.2615</v>
      </c>
      <c r="H653" s="481">
        <f t="shared" si="111"/>
        <v>20340418</v>
      </c>
      <c r="I653" s="481">
        <f t="shared" si="112"/>
        <v>210000</v>
      </c>
      <c r="J653" s="481">
        <f t="shared" si="113"/>
        <v>2181509.8305000006</v>
      </c>
      <c r="K653" s="481">
        <f t="shared" si="114"/>
        <v>22731927.830499999</v>
      </c>
      <c r="L653" s="7"/>
    </row>
    <row r="654" spans="1:12" s="17" customFormat="1" x14ac:dyDescent="0.25">
      <c r="A654" s="479"/>
      <c r="B654" s="717" t="s">
        <v>407</v>
      </c>
      <c r="C654" s="481">
        <v>10</v>
      </c>
      <c r="D654" s="481">
        <v>3005880</v>
      </c>
      <c r="E654" s="481">
        <v>30000</v>
      </c>
      <c r="F654" s="481">
        <f t="shared" si="109"/>
        <v>322380.63</v>
      </c>
      <c r="G654" s="481">
        <f t="shared" si="110"/>
        <v>3358260.63</v>
      </c>
      <c r="H654" s="481">
        <f t="shared" si="111"/>
        <v>30058800</v>
      </c>
      <c r="I654" s="481">
        <f t="shared" si="112"/>
        <v>300000</v>
      </c>
      <c r="J654" s="481">
        <f t="shared" si="113"/>
        <v>3223806.3</v>
      </c>
      <c r="K654" s="481">
        <f t="shared" si="114"/>
        <v>33582606.299999997</v>
      </c>
      <c r="L654" s="7"/>
    </row>
    <row r="655" spans="1:12" s="17" customFormat="1" x14ac:dyDescent="0.25">
      <c r="A655" s="479"/>
      <c r="B655" s="717" t="s">
        <v>408</v>
      </c>
      <c r="C655" s="481">
        <v>1</v>
      </c>
      <c r="D655" s="481">
        <v>3105986</v>
      </c>
      <c r="E655" s="481">
        <v>30000</v>
      </c>
      <c r="F655" s="481">
        <f t="shared" si="109"/>
        <v>333116.99850000005</v>
      </c>
      <c r="G655" s="481">
        <f t="shared" si="110"/>
        <v>3469102.9985000002</v>
      </c>
      <c r="H655" s="481">
        <f t="shared" si="111"/>
        <v>3105986</v>
      </c>
      <c r="I655" s="481">
        <f t="shared" si="112"/>
        <v>30000</v>
      </c>
      <c r="J655" s="481">
        <f t="shared" si="113"/>
        <v>333116.99850000005</v>
      </c>
      <c r="K655" s="481">
        <f t="shared" si="114"/>
        <v>3469102.9985000002</v>
      </c>
      <c r="L655" s="7"/>
    </row>
    <row r="656" spans="1:12" s="17" customFormat="1" x14ac:dyDescent="0.25">
      <c r="A656" s="479"/>
      <c r="B656" s="717" t="s">
        <v>410</v>
      </c>
      <c r="C656" s="481">
        <v>1</v>
      </c>
      <c r="D656" s="481">
        <v>4769304</v>
      </c>
      <c r="E656" s="481">
        <v>30000</v>
      </c>
      <c r="F656" s="481">
        <f t="shared" si="109"/>
        <v>511507.85400000005</v>
      </c>
      <c r="G656" s="481">
        <f t="shared" si="110"/>
        <v>5310811.8540000003</v>
      </c>
      <c r="H656" s="481">
        <f t="shared" si="111"/>
        <v>4769304</v>
      </c>
      <c r="I656" s="481">
        <f t="shared" si="112"/>
        <v>30000</v>
      </c>
      <c r="J656" s="481">
        <f t="shared" si="113"/>
        <v>511507.85400000005</v>
      </c>
      <c r="K656" s="481">
        <f t="shared" si="114"/>
        <v>5310811.8540000003</v>
      </c>
      <c r="L656" s="7"/>
    </row>
    <row r="657" spans="1:12" s="17" customFormat="1" x14ac:dyDescent="0.25">
      <c r="A657" s="479"/>
      <c r="B657" s="717" t="s">
        <v>584</v>
      </c>
      <c r="C657" s="481">
        <v>51</v>
      </c>
      <c r="D657" s="481">
        <v>4950070</v>
      </c>
      <c r="E657" s="481">
        <v>30000</v>
      </c>
      <c r="F657" s="481">
        <f t="shared" si="109"/>
        <v>530895.00750000007</v>
      </c>
      <c r="G657" s="481">
        <f t="shared" si="110"/>
        <v>5510965.0075000003</v>
      </c>
      <c r="H657" s="481">
        <f t="shared" si="111"/>
        <v>252453570</v>
      </c>
      <c r="I657" s="481">
        <f t="shared" si="112"/>
        <v>1530000</v>
      </c>
      <c r="J657" s="481">
        <f t="shared" si="113"/>
        <v>27075645.382500004</v>
      </c>
      <c r="K657" s="481">
        <f t="shared" si="114"/>
        <v>281059215.38249999</v>
      </c>
      <c r="L657" s="7"/>
    </row>
    <row r="658" spans="1:12" s="17" customFormat="1" x14ac:dyDescent="0.25">
      <c r="A658" s="479"/>
      <c r="B658" s="717" t="s">
        <v>539</v>
      </c>
      <c r="C658" s="481">
        <v>23</v>
      </c>
      <c r="D658" s="481">
        <v>5130837</v>
      </c>
      <c r="E658" s="481">
        <v>30000</v>
      </c>
      <c r="F658" s="481">
        <f t="shared" si="109"/>
        <v>550282.26825000008</v>
      </c>
      <c r="G658" s="481">
        <f t="shared" si="110"/>
        <v>5711119.2682499997</v>
      </c>
      <c r="H658" s="481">
        <f t="shared" si="111"/>
        <v>118009251</v>
      </c>
      <c r="I658" s="481">
        <f t="shared" si="112"/>
        <v>690000</v>
      </c>
      <c r="J658" s="481">
        <f t="shared" si="113"/>
        <v>12656492.169750001</v>
      </c>
      <c r="K658" s="481">
        <f t="shared" si="114"/>
        <v>131355743.16974999</v>
      </c>
      <c r="L658" s="7"/>
    </row>
    <row r="659" spans="1:12" s="17" customFormat="1" x14ac:dyDescent="0.25">
      <c r="A659" s="479"/>
      <c r="B659" s="717" t="s">
        <v>540</v>
      </c>
      <c r="C659" s="481">
        <v>11</v>
      </c>
      <c r="D659" s="481">
        <v>5311603</v>
      </c>
      <c r="E659" s="481">
        <v>30000</v>
      </c>
      <c r="F659" s="481">
        <f t="shared" si="109"/>
        <v>569669.4217500001</v>
      </c>
      <c r="G659" s="481">
        <f t="shared" si="110"/>
        <v>5911272.4217499997</v>
      </c>
      <c r="H659" s="481">
        <f t="shared" si="111"/>
        <v>58427633</v>
      </c>
      <c r="I659" s="481">
        <f t="shared" si="112"/>
        <v>330000</v>
      </c>
      <c r="J659" s="481">
        <f t="shared" si="113"/>
        <v>6266363.6392500009</v>
      </c>
      <c r="K659" s="481">
        <f t="shared" si="114"/>
        <v>65023996.639249995</v>
      </c>
      <c r="L659" s="7"/>
    </row>
    <row r="660" spans="1:12" s="17" customFormat="1" x14ac:dyDescent="0.25">
      <c r="A660" s="479"/>
      <c r="B660" s="717" t="s">
        <v>411</v>
      </c>
      <c r="C660" s="481">
        <v>22</v>
      </c>
      <c r="D660" s="481">
        <v>5492370</v>
      </c>
      <c r="E660" s="481">
        <v>30000</v>
      </c>
      <c r="F660" s="481">
        <f t="shared" si="109"/>
        <v>589056.68250000011</v>
      </c>
      <c r="G660" s="481">
        <f t="shared" si="110"/>
        <v>6111426.6825000001</v>
      </c>
      <c r="H660" s="481">
        <f t="shared" si="111"/>
        <v>120832140</v>
      </c>
      <c r="I660" s="481">
        <f t="shared" si="112"/>
        <v>660000</v>
      </c>
      <c r="J660" s="481">
        <f t="shared" si="113"/>
        <v>12959247.015000002</v>
      </c>
      <c r="K660" s="481">
        <f t="shared" si="114"/>
        <v>134451387.01500002</v>
      </c>
      <c r="L660" s="7"/>
    </row>
    <row r="661" spans="1:12" s="17" customFormat="1" x14ac:dyDescent="0.25">
      <c r="A661" s="479"/>
      <c r="B661" s="717" t="s">
        <v>537</v>
      </c>
      <c r="C661" s="481">
        <v>14</v>
      </c>
      <c r="D661" s="481">
        <v>5673136</v>
      </c>
      <c r="E661" s="481">
        <v>30000</v>
      </c>
      <c r="F661" s="481">
        <f t="shared" si="109"/>
        <v>608443.83600000001</v>
      </c>
      <c r="G661" s="481">
        <f t="shared" si="110"/>
        <v>6311579.8360000001</v>
      </c>
      <c r="H661" s="481">
        <f t="shared" si="111"/>
        <v>79423904</v>
      </c>
      <c r="I661" s="481">
        <f t="shared" si="112"/>
        <v>420000</v>
      </c>
      <c r="J661" s="481">
        <f t="shared" si="113"/>
        <v>8518213.7039999999</v>
      </c>
      <c r="K661" s="481">
        <f t="shared" si="114"/>
        <v>88362117.703999996</v>
      </c>
      <c r="L661" s="7"/>
    </row>
    <row r="662" spans="1:12" s="17" customFormat="1" x14ac:dyDescent="0.25">
      <c r="A662" s="479"/>
      <c r="B662" s="717" t="s">
        <v>412</v>
      </c>
      <c r="C662" s="481">
        <v>18</v>
      </c>
      <c r="D662" s="481">
        <v>5853902</v>
      </c>
      <c r="E662" s="481">
        <v>30000</v>
      </c>
      <c r="F662" s="481">
        <f t="shared" si="109"/>
        <v>627830.98950000014</v>
      </c>
      <c r="G662" s="481">
        <f t="shared" si="110"/>
        <v>6511732.9895000001</v>
      </c>
      <c r="H662" s="481">
        <f t="shared" si="111"/>
        <v>105370236</v>
      </c>
      <c r="I662" s="481">
        <f t="shared" si="112"/>
        <v>540000</v>
      </c>
      <c r="J662" s="481">
        <f t="shared" si="113"/>
        <v>11300957.811000003</v>
      </c>
      <c r="K662" s="481">
        <f t="shared" si="114"/>
        <v>117211193.811</v>
      </c>
      <c r="L662" s="7"/>
    </row>
    <row r="663" spans="1:12" s="17" customFormat="1" x14ac:dyDescent="0.25">
      <c r="A663" s="479"/>
      <c r="B663" s="717" t="s">
        <v>413</v>
      </c>
      <c r="C663" s="481">
        <v>3</v>
      </c>
      <c r="D663" s="481">
        <v>6034669</v>
      </c>
      <c r="E663" s="481">
        <v>30000</v>
      </c>
      <c r="F663" s="481">
        <f t="shared" si="109"/>
        <v>647218.25025000004</v>
      </c>
      <c r="G663" s="481">
        <f t="shared" si="110"/>
        <v>6711887.2502500005</v>
      </c>
      <c r="H663" s="481">
        <f t="shared" si="111"/>
        <v>18104007</v>
      </c>
      <c r="I663" s="481">
        <f t="shared" si="112"/>
        <v>90000</v>
      </c>
      <c r="J663" s="481">
        <f t="shared" si="113"/>
        <v>1941654.7507500001</v>
      </c>
      <c r="K663" s="481">
        <f t="shared" si="114"/>
        <v>20135661.750750002</v>
      </c>
      <c r="L663" s="7"/>
    </row>
    <row r="664" spans="1:12" s="6" customFormat="1" x14ac:dyDescent="0.25">
      <c r="A664" s="479"/>
      <c r="B664" s="717" t="s">
        <v>414</v>
      </c>
      <c r="C664" s="481">
        <v>9</v>
      </c>
      <c r="D664" s="481">
        <v>6215435</v>
      </c>
      <c r="E664" s="481">
        <v>30000</v>
      </c>
      <c r="F664" s="481">
        <v>666605</v>
      </c>
      <c r="G664" s="481">
        <f t="shared" si="110"/>
        <v>6912040</v>
      </c>
      <c r="H664" s="481">
        <f t="shared" si="111"/>
        <v>55938915</v>
      </c>
      <c r="I664" s="481">
        <f t="shared" si="112"/>
        <v>270000</v>
      </c>
      <c r="J664" s="481">
        <f t="shared" si="113"/>
        <v>5999445</v>
      </c>
      <c r="K664" s="481">
        <f t="shared" si="114"/>
        <v>62208360</v>
      </c>
      <c r="L664" s="7"/>
    </row>
    <row r="665" spans="1:12" s="17" customFormat="1" x14ac:dyDescent="0.25">
      <c r="A665" s="718" t="s">
        <v>1</v>
      </c>
      <c r="B665" s="717" t="s">
        <v>415</v>
      </c>
      <c r="C665" s="482">
        <f>SUM(C544:C664)</f>
        <v>5616</v>
      </c>
      <c r="D665" s="482">
        <f>SUM(D544:D664)</f>
        <v>188674194</v>
      </c>
      <c r="E665" s="482">
        <f>SUM(E544:E664)</f>
        <v>3630000</v>
      </c>
      <c r="F665" s="482">
        <f>SUM(F634:F664)</f>
        <v>10741161.285750002</v>
      </c>
      <c r="G665" s="482">
        <f>SUM(G544:G664)</f>
        <v>211415024.28574997</v>
      </c>
      <c r="H665" s="482">
        <f>SUM(H544:H664)</f>
        <v>7817370504</v>
      </c>
      <c r="I665" s="482">
        <f>SUM(I544:I664)</f>
        <v>168480000</v>
      </c>
      <c r="J665" s="482">
        <f>SUM(J544:J664)</f>
        <v>788936404.68874991</v>
      </c>
      <c r="K665" s="482">
        <f>SUM(K544:K664)</f>
        <v>8774786908.6887531</v>
      </c>
      <c r="L665" s="7"/>
    </row>
    <row r="666" spans="1:12" s="17" customFormat="1" x14ac:dyDescent="0.25">
      <c r="A666" s="479"/>
      <c r="B666" s="479"/>
      <c r="C666" s="481"/>
      <c r="D666" s="481"/>
      <c r="E666" s="481"/>
      <c r="F666" s="481"/>
      <c r="G666" s="481"/>
      <c r="H666" s="481"/>
      <c r="I666" s="481"/>
      <c r="J666" s="481"/>
      <c r="K666" s="481"/>
      <c r="L666" s="7"/>
    </row>
    <row r="667" spans="1:12" s="17" customFormat="1" x14ac:dyDescent="0.25">
      <c r="A667" s="479" t="s">
        <v>416</v>
      </c>
      <c r="B667" s="719" t="s">
        <v>417</v>
      </c>
      <c r="C667" s="483"/>
      <c r="D667" s="483">
        <v>1337225</v>
      </c>
      <c r="E667" s="483">
        <v>381109</v>
      </c>
      <c r="F667" s="483">
        <v>13099508</v>
      </c>
      <c r="G667" s="481">
        <f t="shared" ref="G667:G682" si="115">SUM(D667:F667)</f>
        <v>14817842</v>
      </c>
      <c r="H667" s="481">
        <f t="shared" ref="H667:H682" si="116">C667*D667</f>
        <v>0</v>
      </c>
      <c r="I667" s="481">
        <f t="shared" ref="I667:I682" si="117">C667*E667</f>
        <v>0</v>
      </c>
      <c r="J667" s="481">
        <f t="shared" ref="J667:J682" si="118">C667*F667</f>
        <v>0</v>
      </c>
      <c r="K667" s="481">
        <f t="shared" ref="K667:K682" si="119">C667*G667</f>
        <v>0</v>
      </c>
      <c r="L667" s="7"/>
    </row>
    <row r="668" spans="1:12" s="17" customFormat="1" ht="36.75" x14ac:dyDescent="0.25">
      <c r="A668" s="479" t="s">
        <v>418</v>
      </c>
      <c r="B668" s="719" t="s">
        <v>419</v>
      </c>
      <c r="C668" s="483"/>
      <c r="D668" s="483">
        <v>1337225</v>
      </c>
      <c r="E668" s="483">
        <v>401168</v>
      </c>
      <c r="F668" s="483">
        <v>10916790</v>
      </c>
      <c r="G668" s="481">
        <f t="shared" si="115"/>
        <v>12655183</v>
      </c>
      <c r="H668" s="481">
        <f t="shared" si="116"/>
        <v>0</v>
      </c>
      <c r="I668" s="481">
        <f t="shared" si="117"/>
        <v>0</v>
      </c>
      <c r="J668" s="481">
        <f t="shared" si="118"/>
        <v>0</v>
      </c>
      <c r="K668" s="481">
        <f t="shared" si="119"/>
        <v>0</v>
      </c>
      <c r="L668" s="7"/>
    </row>
    <row r="669" spans="1:12" s="17" customFormat="1" x14ac:dyDescent="0.25">
      <c r="A669" s="479"/>
      <c r="B669" s="720" t="s">
        <v>420</v>
      </c>
      <c r="C669" s="481">
        <v>1</v>
      </c>
      <c r="D669" s="483">
        <v>9273943</v>
      </c>
      <c r="E669" s="481">
        <v>374361</v>
      </c>
      <c r="F669" s="481">
        <v>7914876</v>
      </c>
      <c r="G669" s="481">
        <f t="shared" si="115"/>
        <v>17563180</v>
      </c>
      <c r="H669" s="481">
        <f t="shared" si="116"/>
        <v>9273943</v>
      </c>
      <c r="I669" s="481">
        <f t="shared" si="117"/>
        <v>374361</v>
      </c>
      <c r="J669" s="481">
        <f t="shared" si="118"/>
        <v>7914876</v>
      </c>
      <c r="K669" s="481">
        <f t="shared" si="119"/>
        <v>17563180</v>
      </c>
      <c r="L669" s="7"/>
    </row>
    <row r="670" spans="1:12" s="17" customFormat="1" x14ac:dyDescent="0.25">
      <c r="A670" s="479"/>
      <c r="B670" s="720" t="s">
        <v>421</v>
      </c>
      <c r="C670" s="481"/>
      <c r="D670" s="483"/>
      <c r="E670" s="481"/>
      <c r="F670" s="481"/>
      <c r="G670" s="481">
        <f t="shared" si="115"/>
        <v>0</v>
      </c>
      <c r="H670" s="481">
        <f t="shared" si="116"/>
        <v>0</v>
      </c>
      <c r="I670" s="481">
        <f t="shared" si="117"/>
        <v>0</v>
      </c>
      <c r="J670" s="481">
        <f t="shared" si="118"/>
        <v>0</v>
      </c>
      <c r="K670" s="481">
        <f t="shared" si="119"/>
        <v>0</v>
      </c>
      <c r="L670" s="7"/>
    </row>
    <row r="671" spans="1:12" s="17" customFormat="1" ht="24.75" x14ac:dyDescent="0.25">
      <c r="A671" s="479"/>
      <c r="B671" s="721" t="s">
        <v>892</v>
      </c>
      <c r="C671" s="481">
        <v>191</v>
      </c>
      <c r="D671" s="483"/>
      <c r="E671" s="481"/>
      <c r="F671" s="481">
        <v>480000</v>
      </c>
      <c r="G671" s="481">
        <f t="shared" si="115"/>
        <v>480000</v>
      </c>
      <c r="H671" s="481">
        <f t="shared" si="116"/>
        <v>0</v>
      </c>
      <c r="I671" s="481">
        <f t="shared" si="117"/>
        <v>0</v>
      </c>
      <c r="J671" s="481">
        <f t="shared" si="118"/>
        <v>91680000</v>
      </c>
      <c r="K671" s="481">
        <f t="shared" si="119"/>
        <v>91680000</v>
      </c>
      <c r="L671" s="7"/>
    </row>
    <row r="672" spans="1:12" s="17" customFormat="1" ht="24.75" x14ac:dyDescent="0.25">
      <c r="A672" s="479"/>
      <c r="B672" s="721" t="s">
        <v>893</v>
      </c>
      <c r="C672" s="481">
        <v>191</v>
      </c>
      <c r="D672" s="481"/>
      <c r="E672" s="481"/>
      <c r="F672" s="481">
        <v>60000</v>
      </c>
      <c r="G672" s="481">
        <f t="shared" si="115"/>
        <v>60000</v>
      </c>
      <c r="H672" s="481">
        <f t="shared" si="116"/>
        <v>0</v>
      </c>
      <c r="I672" s="481">
        <f t="shared" si="117"/>
        <v>0</v>
      </c>
      <c r="J672" s="481">
        <f t="shared" si="118"/>
        <v>11460000</v>
      </c>
      <c r="K672" s="481">
        <f t="shared" si="119"/>
        <v>11460000</v>
      </c>
      <c r="L672" s="7"/>
    </row>
    <row r="673" spans="1:12" s="17" customFormat="1" ht="24.75" x14ac:dyDescent="0.25">
      <c r="A673" s="479"/>
      <c r="B673" s="721" t="s">
        <v>894</v>
      </c>
      <c r="C673" s="481">
        <v>191</v>
      </c>
      <c r="D673" s="481"/>
      <c r="E673" s="481"/>
      <c r="F673" s="481">
        <v>60000</v>
      </c>
      <c r="G673" s="481">
        <f t="shared" si="115"/>
        <v>60000</v>
      </c>
      <c r="H673" s="481">
        <f t="shared" si="116"/>
        <v>0</v>
      </c>
      <c r="I673" s="481">
        <f t="shared" si="117"/>
        <v>0</v>
      </c>
      <c r="J673" s="481">
        <f t="shared" si="118"/>
        <v>11460000</v>
      </c>
      <c r="K673" s="481">
        <f t="shared" si="119"/>
        <v>11460000</v>
      </c>
      <c r="L673" s="7"/>
    </row>
    <row r="674" spans="1:12" s="17" customFormat="1" x14ac:dyDescent="0.25">
      <c r="A674" s="479"/>
      <c r="B674" s="720" t="s">
        <v>746</v>
      </c>
      <c r="C674" s="481"/>
      <c r="D674" s="481"/>
      <c r="E674" s="481"/>
      <c r="F674" s="481"/>
      <c r="G674" s="481">
        <f t="shared" si="115"/>
        <v>0</v>
      </c>
      <c r="H674" s="481">
        <f t="shared" si="116"/>
        <v>0</v>
      </c>
      <c r="I674" s="481">
        <f t="shared" si="117"/>
        <v>0</v>
      </c>
      <c r="J674" s="481">
        <f t="shared" si="118"/>
        <v>0</v>
      </c>
      <c r="K674" s="481">
        <f t="shared" si="119"/>
        <v>0</v>
      </c>
      <c r="L674" s="7"/>
    </row>
    <row r="675" spans="1:12" s="17" customFormat="1" x14ac:dyDescent="0.25">
      <c r="A675" s="479"/>
      <c r="B675" s="720" t="s">
        <v>747</v>
      </c>
      <c r="C675" s="481"/>
      <c r="D675" s="481"/>
      <c r="E675" s="481"/>
      <c r="F675" s="481"/>
      <c r="G675" s="481">
        <f t="shared" si="115"/>
        <v>0</v>
      </c>
      <c r="H675" s="481">
        <f t="shared" si="116"/>
        <v>0</v>
      </c>
      <c r="I675" s="481">
        <f t="shared" si="117"/>
        <v>0</v>
      </c>
      <c r="J675" s="481">
        <f t="shared" si="118"/>
        <v>0</v>
      </c>
      <c r="K675" s="481">
        <f t="shared" si="119"/>
        <v>0</v>
      </c>
      <c r="L675" s="7"/>
    </row>
    <row r="676" spans="1:12" s="17" customFormat="1" x14ac:dyDescent="0.25">
      <c r="A676" s="479"/>
      <c r="B676" s="720" t="s">
        <v>423</v>
      </c>
      <c r="C676" s="481"/>
      <c r="D676" s="481"/>
      <c r="E676" s="481"/>
      <c r="F676" s="481"/>
      <c r="G676" s="481">
        <f t="shared" si="115"/>
        <v>0</v>
      </c>
      <c r="H676" s="481">
        <f t="shared" si="116"/>
        <v>0</v>
      </c>
      <c r="I676" s="481">
        <f t="shared" si="117"/>
        <v>0</v>
      </c>
      <c r="J676" s="481">
        <f t="shared" si="118"/>
        <v>0</v>
      </c>
      <c r="K676" s="481">
        <f t="shared" si="119"/>
        <v>0</v>
      </c>
      <c r="L676" s="7"/>
    </row>
    <row r="677" spans="1:12" s="17" customFormat="1" x14ac:dyDescent="0.25">
      <c r="A677" s="479"/>
      <c r="B677" s="720" t="s">
        <v>424</v>
      </c>
      <c r="C677" s="481"/>
      <c r="D677" s="481"/>
      <c r="E677" s="481"/>
      <c r="F677" s="481"/>
      <c r="G677" s="481">
        <f t="shared" si="115"/>
        <v>0</v>
      </c>
      <c r="H677" s="481">
        <f t="shared" si="116"/>
        <v>0</v>
      </c>
      <c r="I677" s="481">
        <f t="shared" si="117"/>
        <v>0</v>
      </c>
      <c r="J677" s="481">
        <f t="shared" si="118"/>
        <v>0</v>
      </c>
      <c r="K677" s="481">
        <f t="shared" si="119"/>
        <v>0</v>
      </c>
      <c r="L677" s="7"/>
    </row>
    <row r="678" spans="1:12" s="17" customFormat="1" x14ac:dyDescent="0.25">
      <c r="A678" s="479"/>
      <c r="B678" s="720" t="s">
        <v>425</v>
      </c>
      <c r="C678" s="481"/>
      <c r="D678" s="481"/>
      <c r="E678" s="481"/>
      <c r="F678" s="481"/>
      <c r="G678" s="481">
        <f t="shared" si="115"/>
        <v>0</v>
      </c>
      <c r="H678" s="481">
        <f t="shared" si="116"/>
        <v>0</v>
      </c>
      <c r="I678" s="481">
        <f t="shared" si="117"/>
        <v>0</v>
      </c>
      <c r="J678" s="481">
        <f t="shared" si="118"/>
        <v>0</v>
      </c>
      <c r="K678" s="481">
        <f t="shared" si="119"/>
        <v>0</v>
      </c>
      <c r="L678" s="7"/>
    </row>
    <row r="679" spans="1:12" s="17" customFormat="1" x14ac:dyDescent="0.25">
      <c r="A679" s="479"/>
      <c r="B679" s="720" t="s">
        <v>426</v>
      </c>
      <c r="C679" s="481"/>
      <c r="D679" s="481"/>
      <c r="E679" s="481"/>
      <c r="F679" s="481"/>
      <c r="G679" s="481">
        <f t="shared" si="115"/>
        <v>0</v>
      </c>
      <c r="H679" s="481">
        <f t="shared" si="116"/>
        <v>0</v>
      </c>
      <c r="I679" s="481">
        <f t="shared" si="117"/>
        <v>0</v>
      </c>
      <c r="J679" s="481">
        <f t="shared" si="118"/>
        <v>0</v>
      </c>
      <c r="K679" s="481">
        <f t="shared" si="119"/>
        <v>0</v>
      </c>
      <c r="L679" s="7"/>
    </row>
    <row r="680" spans="1:12" s="17" customFormat="1" x14ac:dyDescent="0.25">
      <c r="A680" s="479"/>
      <c r="B680" s="720" t="s">
        <v>427</v>
      </c>
      <c r="C680" s="481"/>
      <c r="D680" s="481"/>
      <c r="E680" s="481"/>
      <c r="F680" s="481"/>
      <c r="G680" s="481">
        <f t="shared" si="115"/>
        <v>0</v>
      </c>
      <c r="H680" s="481">
        <f t="shared" si="116"/>
        <v>0</v>
      </c>
      <c r="I680" s="481">
        <f t="shared" si="117"/>
        <v>0</v>
      </c>
      <c r="J680" s="481">
        <f t="shared" si="118"/>
        <v>0</v>
      </c>
      <c r="K680" s="481">
        <f t="shared" si="119"/>
        <v>0</v>
      </c>
      <c r="L680" s="7"/>
    </row>
    <row r="681" spans="1:12" s="17" customFormat="1" x14ac:dyDescent="0.25">
      <c r="A681" s="479"/>
      <c r="B681" s="720"/>
      <c r="C681" s="481"/>
      <c r="D681" s="481"/>
      <c r="E681" s="481"/>
      <c r="F681" s="481"/>
      <c r="G681" s="481">
        <f t="shared" si="115"/>
        <v>0</v>
      </c>
      <c r="H681" s="481">
        <f t="shared" si="116"/>
        <v>0</v>
      </c>
      <c r="I681" s="481">
        <f t="shared" si="117"/>
        <v>0</v>
      </c>
      <c r="J681" s="481">
        <f t="shared" si="118"/>
        <v>0</v>
      </c>
      <c r="K681" s="481">
        <f t="shared" si="119"/>
        <v>0</v>
      </c>
      <c r="L681" s="7"/>
    </row>
    <row r="682" spans="1:12" s="17" customFormat="1" x14ac:dyDescent="0.25">
      <c r="A682" s="479"/>
      <c r="B682" s="720"/>
      <c r="C682" s="481"/>
      <c r="D682" s="481"/>
      <c r="E682" s="481"/>
      <c r="F682" s="481"/>
      <c r="G682" s="481">
        <f t="shared" si="115"/>
        <v>0</v>
      </c>
      <c r="H682" s="481">
        <f t="shared" si="116"/>
        <v>0</v>
      </c>
      <c r="I682" s="481">
        <f t="shared" si="117"/>
        <v>0</v>
      </c>
      <c r="J682" s="481">
        <f t="shared" si="118"/>
        <v>0</v>
      </c>
      <c r="K682" s="481">
        <f t="shared" si="119"/>
        <v>0</v>
      </c>
      <c r="L682" s="7"/>
    </row>
    <row r="683" spans="1:12" s="17" customFormat="1" x14ac:dyDescent="0.25">
      <c r="A683" s="479"/>
      <c r="B683" s="720"/>
      <c r="C683" s="481">
        <f t="shared" ref="C683:K683" si="120">SUM(C667:C682)</f>
        <v>574</v>
      </c>
      <c r="D683" s="481">
        <f t="shared" si="120"/>
        <v>11948393</v>
      </c>
      <c r="E683" s="481">
        <f t="shared" si="120"/>
        <v>1156638</v>
      </c>
      <c r="F683" s="481">
        <f t="shared" si="120"/>
        <v>32531174</v>
      </c>
      <c r="G683" s="481">
        <f t="shared" si="120"/>
        <v>45636205</v>
      </c>
      <c r="H683" s="481">
        <f t="shared" si="120"/>
        <v>9273943</v>
      </c>
      <c r="I683" s="481">
        <f t="shared" si="120"/>
        <v>374361</v>
      </c>
      <c r="J683" s="481">
        <f t="shared" si="120"/>
        <v>122514876</v>
      </c>
      <c r="K683" s="481">
        <f t="shared" si="120"/>
        <v>132163180</v>
      </c>
      <c r="L683" s="7"/>
    </row>
    <row r="684" spans="1:12" s="17" customFormat="1" x14ac:dyDescent="0.25">
      <c r="A684" s="479"/>
      <c r="B684" s="720"/>
      <c r="C684" s="481"/>
      <c r="D684" s="481"/>
      <c r="E684" s="481"/>
      <c r="F684" s="481"/>
      <c r="G684" s="481"/>
      <c r="H684" s="481"/>
      <c r="I684" s="481"/>
      <c r="J684" s="481"/>
      <c r="K684" s="481"/>
      <c r="L684" s="7"/>
    </row>
    <row r="685" spans="1:12" s="17" customFormat="1" x14ac:dyDescent="0.25">
      <c r="A685" s="722" t="s">
        <v>428</v>
      </c>
      <c r="B685" s="479"/>
      <c r="C685" s="483">
        <f>C665+C683</f>
        <v>6190</v>
      </c>
      <c r="D685" s="483">
        <f>SUM(D667:D680)</f>
        <v>11948393</v>
      </c>
      <c r="E685" s="483">
        <f>SUM(E667:E680)</f>
        <v>1156638</v>
      </c>
      <c r="F685" s="483">
        <f t="shared" ref="F685:K685" si="121">F665+F683</f>
        <v>43272335.285750002</v>
      </c>
      <c r="G685" s="483">
        <f t="shared" si="121"/>
        <v>257051229.28574997</v>
      </c>
      <c r="H685" s="483">
        <f t="shared" si="121"/>
        <v>7826644447</v>
      </c>
      <c r="I685" s="483">
        <f t="shared" si="121"/>
        <v>168854361</v>
      </c>
      <c r="J685" s="483">
        <f t="shared" si="121"/>
        <v>911451280.68874991</v>
      </c>
      <c r="K685" s="483">
        <f t="shared" si="121"/>
        <v>8906950088.6887531</v>
      </c>
      <c r="L685" s="7"/>
    </row>
    <row r="686" spans="1:12" s="17" customFormat="1" x14ac:dyDescent="0.25">
      <c r="A686" s="722"/>
      <c r="B686" s="722"/>
      <c r="C686" s="723"/>
      <c r="D686" s="479"/>
      <c r="E686" s="724"/>
      <c r="F686" s="724"/>
      <c r="G686" s="724"/>
      <c r="H686" s="724"/>
      <c r="I686" s="724"/>
      <c r="J686" s="724"/>
      <c r="K686" s="724"/>
      <c r="L686" s="724"/>
    </row>
    <row r="687" spans="1:12" s="17" customFormat="1" x14ac:dyDescent="0.25">
      <c r="A687" s="7"/>
      <c r="B687" s="7"/>
      <c r="C687" s="7"/>
      <c r="D687" s="725" t="s">
        <v>748</v>
      </c>
      <c r="E687" s="7"/>
      <c r="F687" s="7"/>
      <c r="G687" s="7"/>
      <c r="H687" s="7"/>
      <c r="I687" s="7"/>
      <c r="J687" s="7"/>
      <c r="K687" s="7"/>
      <c r="L687" s="7"/>
    </row>
    <row r="688" spans="1:12" s="17" customFormat="1" x14ac:dyDescent="0.25">
      <c r="A688" s="10"/>
      <c r="B688" s="10"/>
      <c r="C688" s="22"/>
      <c r="D688" s="22"/>
      <c r="E688" s="22"/>
      <c r="F688" s="22"/>
      <c r="G688" s="22"/>
      <c r="H688" s="22"/>
      <c r="I688" s="22"/>
      <c r="J688" s="22"/>
      <c r="K688" s="22"/>
      <c r="L688" s="7"/>
    </row>
    <row r="689" spans="1:12" s="6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7"/>
    </row>
    <row r="690" spans="1:12" s="6" customFormat="1" ht="20.25" x14ac:dyDescent="0.3">
      <c r="A690" s="961" t="s">
        <v>225</v>
      </c>
      <c r="B690" s="961"/>
      <c r="C690" s="961"/>
      <c r="D690" s="961"/>
      <c r="E690" s="961"/>
      <c r="F690" s="961"/>
      <c r="G690" s="961"/>
      <c r="H690" s="961"/>
      <c r="I690" s="961"/>
      <c r="J690" s="961"/>
      <c r="K690" s="961"/>
      <c r="L690" s="7"/>
    </row>
    <row r="691" spans="1:12" s="6" customFormat="1" ht="18" customHeight="1" x14ac:dyDescent="0.25">
      <c r="A691" s="949" t="s">
        <v>226</v>
      </c>
      <c r="B691" s="949"/>
      <c r="C691" s="949"/>
      <c r="D691" s="949"/>
      <c r="E691" s="949"/>
      <c r="F691" s="949"/>
      <c r="G691" s="949"/>
      <c r="H691" s="949"/>
      <c r="I691" s="949"/>
      <c r="J691" s="949"/>
      <c r="K691" s="949"/>
      <c r="L691" s="7"/>
    </row>
    <row r="692" spans="1:12" s="6" customFormat="1" ht="18" customHeight="1" x14ac:dyDescent="0.25">
      <c r="A692" s="949" t="s">
        <v>227</v>
      </c>
      <c r="B692" s="949"/>
      <c r="C692" s="949"/>
      <c r="D692" s="949"/>
      <c r="E692" s="949"/>
      <c r="F692" s="949"/>
      <c r="G692" s="949"/>
      <c r="H692" s="949"/>
      <c r="I692" s="949"/>
      <c r="J692" s="949"/>
      <c r="K692" s="949"/>
      <c r="L692" s="7"/>
    </row>
    <row r="693" spans="1:12" s="6" customFormat="1" ht="18" x14ac:dyDescent="0.25">
      <c r="A693" s="950" t="s">
        <v>487</v>
      </c>
      <c r="B693" s="950"/>
      <c r="C693" s="950"/>
      <c r="D693" s="950"/>
      <c r="E693" s="950"/>
      <c r="F693" s="950"/>
      <c r="G693" s="950"/>
      <c r="H693" s="950"/>
      <c r="I693" s="950"/>
      <c r="J693" s="950"/>
      <c r="K693" s="950"/>
      <c r="L693" s="7"/>
    </row>
    <row r="694" spans="1:12" s="6" customFormat="1" ht="48.75" x14ac:dyDescent="0.25">
      <c r="A694" s="10"/>
      <c r="B694" s="9" t="s">
        <v>228</v>
      </c>
      <c r="C694" s="9" t="s">
        <v>565</v>
      </c>
      <c r="D694" s="9" t="s">
        <v>229</v>
      </c>
      <c r="E694" s="9" t="s">
        <v>230</v>
      </c>
      <c r="F694" s="9" t="s">
        <v>231</v>
      </c>
      <c r="G694" s="9" t="s">
        <v>232</v>
      </c>
      <c r="H694" s="9" t="s">
        <v>233</v>
      </c>
      <c r="I694" s="9" t="s">
        <v>469</v>
      </c>
      <c r="J694" s="9" t="s">
        <v>234</v>
      </c>
      <c r="K694" s="609" t="s">
        <v>566</v>
      </c>
      <c r="L694" s="7"/>
    </row>
    <row r="695" spans="1:12" s="6" customFormat="1" x14ac:dyDescent="0.25">
      <c r="A695" s="612"/>
      <c r="B695" s="612"/>
      <c r="C695" s="612"/>
      <c r="D695" s="612"/>
      <c r="E695" s="612"/>
      <c r="F695" s="612"/>
      <c r="G695" s="612"/>
      <c r="H695" s="612"/>
      <c r="I695" s="612"/>
      <c r="J695" s="612"/>
      <c r="K695" s="607" t="s">
        <v>235</v>
      </c>
      <c r="L695" s="7"/>
    </row>
    <row r="696" spans="1:12" s="6" customFormat="1" x14ac:dyDescent="0.25">
      <c r="A696" s="612"/>
      <c r="B696" s="5" t="s">
        <v>266</v>
      </c>
      <c r="C696" s="2">
        <v>1</v>
      </c>
      <c r="D696" s="2">
        <v>384823</v>
      </c>
      <c r="E696" s="2">
        <v>30000</v>
      </c>
      <c r="F696" s="2"/>
      <c r="G696" s="2">
        <f t="shared" ref="G696:G712" si="122">SUM(D696:F696)</f>
        <v>414823</v>
      </c>
      <c r="H696" s="2">
        <f t="shared" ref="H696:H711" si="123">C696*D696</f>
        <v>384823</v>
      </c>
      <c r="I696" s="2">
        <f t="shared" ref="I696:I711" si="124">C696*E696</f>
        <v>30000</v>
      </c>
      <c r="J696" s="2">
        <f t="shared" ref="J696:J711" si="125">C696*F696</f>
        <v>0</v>
      </c>
      <c r="K696" s="2">
        <f t="shared" ref="K696:K711" si="126">C696*G696</f>
        <v>414823</v>
      </c>
      <c r="L696" s="7"/>
    </row>
    <row r="697" spans="1:12" s="17" customFormat="1" x14ac:dyDescent="0.25">
      <c r="A697" s="612"/>
      <c r="B697" s="5" t="s">
        <v>311</v>
      </c>
      <c r="C697" s="2">
        <v>1</v>
      </c>
      <c r="D697" s="2">
        <v>661237</v>
      </c>
      <c r="E697" s="2">
        <v>30000</v>
      </c>
      <c r="F697" s="2"/>
      <c r="G697" s="2">
        <f t="shared" si="122"/>
        <v>691237</v>
      </c>
      <c r="H697" s="2">
        <f t="shared" si="123"/>
        <v>661237</v>
      </c>
      <c r="I697" s="2">
        <f t="shared" si="124"/>
        <v>30000</v>
      </c>
      <c r="J697" s="2">
        <f t="shared" si="125"/>
        <v>0</v>
      </c>
      <c r="K697" s="2">
        <f t="shared" si="126"/>
        <v>691237</v>
      </c>
      <c r="L697" s="7"/>
    </row>
    <row r="698" spans="1:12" s="17" customFormat="1" x14ac:dyDescent="0.25">
      <c r="A698" s="612"/>
      <c r="B698" s="5" t="s">
        <v>322</v>
      </c>
      <c r="C698" s="2">
        <v>1</v>
      </c>
      <c r="D698" s="2">
        <v>915371</v>
      </c>
      <c r="E698" s="2">
        <v>30000</v>
      </c>
      <c r="F698" s="2"/>
      <c r="G698" s="2">
        <f t="shared" si="122"/>
        <v>945371</v>
      </c>
      <c r="H698" s="2">
        <f t="shared" si="123"/>
        <v>915371</v>
      </c>
      <c r="I698" s="2">
        <f t="shared" si="124"/>
        <v>30000</v>
      </c>
      <c r="J698" s="2">
        <f t="shared" si="125"/>
        <v>0</v>
      </c>
      <c r="K698" s="2">
        <f t="shared" si="126"/>
        <v>945371</v>
      </c>
      <c r="L698" s="7"/>
    </row>
    <row r="699" spans="1:12" s="6" customFormat="1" x14ac:dyDescent="0.25">
      <c r="A699" s="612"/>
      <c r="B699" s="5" t="s">
        <v>326</v>
      </c>
      <c r="C699" s="2">
        <v>25</v>
      </c>
      <c r="D699" s="2">
        <v>826204</v>
      </c>
      <c r="E699" s="2">
        <v>30000</v>
      </c>
      <c r="F699" s="2"/>
      <c r="G699" s="2">
        <f t="shared" si="122"/>
        <v>856204</v>
      </c>
      <c r="H699" s="2">
        <f t="shared" si="123"/>
        <v>20655100</v>
      </c>
      <c r="I699" s="2">
        <f t="shared" si="124"/>
        <v>750000</v>
      </c>
      <c r="J699" s="2">
        <f t="shared" si="125"/>
        <v>0</v>
      </c>
      <c r="K699" s="2">
        <f t="shared" si="126"/>
        <v>21405100</v>
      </c>
      <c r="L699" s="7"/>
    </row>
    <row r="700" spans="1:12" s="6" customFormat="1" x14ac:dyDescent="0.25">
      <c r="A700" s="612"/>
      <c r="B700" s="5" t="s">
        <v>327</v>
      </c>
      <c r="C700" s="2">
        <v>3</v>
      </c>
      <c r="D700" s="2">
        <v>857983</v>
      </c>
      <c r="E700" s="2">
        <v>30000</v>
      </c>
      <c r="F700" s="2"/>
      <c r="G700" s="2">
        <f t="shared" si="122"/>
        <v>887983</v>
      </c>
      <c r="H700" s="2">
        <f t="shared" si="123"/>
        <v>2573949</v>
      </c>
      <c r="I700" s="2">
        <f t="shared" si="124"/>
        <v>90000</v>
      </c>
      <c r="J700" s="2">
        <f t="shared" si="125"/>
        <v>0</v>
      </c>
      <c r="K700" s="2">
        <f t="shared" si="126"/>
        <v>2663949</v>
      </c>
      <c r="L700" s="7"/>
    </row>
    <row r="701" spans="1:12" s="6" customFormat="1" x14ac:dyDescent="0.25">
      <c r="A701" s="612"/>
      <c r="B701" s="5" t="s">
        <v>341</v>
      </c>
      <c r="C701" s="2">
        <v>2</v>
      </c>
      <c r="D701" s="2">
        <v>960604</v>
      </c>
      <c r="E701" s="2">
        <v>30000</v>
      </c>
      <c r="F701" s="2"/>
      <c r="G701" s="2">
        <f t="shared" si="122"/>
        <v>990604</v>
      </c>
      <c r="H701" s="2">
        <f t="shared" si="123"/>
        <v>1921208</v>
      </c>
      <c r="I701" s="2">
        <f t="shared" si="124"/>
        <v>60000</v>
      </c>
      <c r="J701" s="2">
        <f t="shared" si="125"/>
        <v>0</v>
      </c>
      <c r="K701" s="2">
        <f t="shared" si="126"/>
        <v>1981208</v>
      </c>
      <c r="L701" s="7"/>
    </row>
    <row r="702" spans="1:12" s="17" customFormat="1" x14ac:dyDescent="0.25">
      <c r="A702" s="612"/>
      <c r="B702" s="5" t="s">
        <v>342</v>
      </c>
      <c r="C702" s="2">
        <v>1</v>
      </c>
      <c r="D702" s="2">
        <v>992228</v>
      </c>
      <c r="E702" s="2">
        <v>30000</v>
      </c>
      <c r="F702" s="2"/>
      <c r="G702" s="2">
        <f t="shared" si="122"/>
        <v>1022228</v>
      </c>
      <c r="H702" s="2">
        <f t="shared" si="123"/>
        <v>992228</v>
      </c>
      <c r="I702" s="2">
        <f t="shared" si="124"/>
        <v>30000</v>
      </c>
      <c r="J702" s="2">
        <f t="shared" si="125"/>
        <v>0</v>
      </c>
      <c r="K702" s="2">
        <f t="shared" si="126"/>
        <v>1022228</v>
      </c>
      <c r="L702" s="7"/>
    </row>
    <row r="703" spans="1:12" s="6" customFormat="1" x14ac:dyDescent="0.25">
      <c r="A703" s="612"/>
      <c r="B703" s="5" t="s">
        <v>350</v>
      </c>
      <c r="C703" s="2">
        <v>1</v>
      </c>
      <c r="D703" s="2">
        <v>1245216</v>
      </c>
      <c r="E703" s="2">
        <v>30000</v>
      </c>
      <c r="F703" s="2"/>
      <c r="G703" s="2">
        <f t="shared" si="122"/>
        <v>1275216</v>
      </c>
      <c r="H703" s="2">
        <f t="shared" si="123"/>
        <v>1245216</v>
      </c>
      <c r="I703" s="2">
        <f t="shared" si="124"/>
        <v>30000</v>
      </c>
      <c r="J703" s="2">
        <f t="shared" si="125"/>
        <v>0</v>
      </c>
      <c r="K703" s="2">
        <f t="shared" si="126"/>
        <v>1275216</v>
      </c>
      <c r="L703" s="7"/>
    </row>
    <row r="704" spans="1:12" s="6" customFormat="1" x14ac:dyDescent="0.25">
      <c r="A704" s="612"/>
      <c r="B704" s="705" t="s">
        <v>862</v>
      </c>
      <c r="C704" s="2">
        <v>1</v>
      </c>
      <c r="D704" s="2">
        <v>1221722</v>
      </c>
      <c r="E704" s="2">
        <v>30000</v>
      </c>
      <c r="F704" s="2"/>
      <c r="G704" s="2">
        <f t="shared" si="122"/>
        <v>1251722</v>
      </c>
      <c r="H704" s="2">
        <f t="shared" si="123"/>
        <v>1221722</v>
      </c>
      <c r="I704" s="2">
        <f t="shared" si="124"/>
        <v>30000</v>
      </c>
      <c r="J704" s="2">
        <f t="shared" si="125"/>
        <v>0</v>
      </c>
      <c r="K704" s="2">
        <f t="shared" si="126"/>
        <v>1251722</v>
      </c>
      <c r="L704" s="7"/>
    </row>
    <row r="705" spans="1:12" s="17" customFormat="1" x14ac:dyDescent="0.25">
      <c r="A705" s="612"/>
      <c r="B705" s="11" t="s">
        <v>837</v>
      </c>
      <c r="C705" s="2">
        <v>1</v>
      </c>
      <c r="D705" s="2">
        <v>1379465</v>
      </c>
      <c r="E705" s="2">
        <v>30000</v>
      </c>
      <c r="F705" s="2"/>
      <c r="G705" s="2">
        <f t="shared" si="122"/>
        <v>1409465</v>
      </c>
      <c r="H705" s="2">
        <f t="shared" si="123"/>
        <v>1379465</v>
      </c>
      <c r="I705" s="2">
        <f t="shared" si="124"/>
        <v>30000</v>
      </c>
      <c r="J705" s="2">
        <f t="shared" si="125"/>
        <v>0</v>
      </c>
      <c r="K705" s="2">
        <f t="shared" si="126"/>
        <v>1409465</v>
      </c>
      <c r="L705" s="7"/>
    </row>
    <row r="706" spans="1:12" s="17" customFormat="1" x14ac:dyDescent="0.25">
      <c r="A706" s="612"/>
      <c r="B706" s="11" t="s">
        <v>834</v>
      </c>
      <c r="C706" s="2">
        <v>1</v>
      </c>
      <c r="D706" s="2">
        <v>1640057</v>
      </c>
      <c r="E706" s="2">
        <v>30000</v>
      </c>
      <c r="F706" s="2"/>
      <c r="G706" s="2">
        <f t="shared" si="122"/>
        <v>1670057</v>
      </c>
      <c r="H706" s="2">
        <f t="shared" si="123"/>
        <v>1640057</v>
      </c>
      <c r="I706" s="2">
        <f t="shared" si="124"/>
        <v>30000</v>
      </c>
      <c r="J706" s="2">
        <f t="shared" si="125"/>
        <v>0</v>
      </c>
      <c r="K706" s="2">
        <f t="shared" si="126"/>
        <v>1670057</v>
      </c>
      <c r="L706" s="7"/>
    </row>
    <row r="707" spans="1:12" s="17" customFormat="1" x14ac:dyDescent="0.25">
      <c r="A707" s="612"/>
      <c r="B707" s="11" t="s">
        <v>479</v>
      </c>
      <c r="C707" s="2">
        <v>1</v>
      </c>
      <c r="D707" s="2">
        <v>1742530</v>
      </c>
      <c r="E707" s="2">
        <v>30000</v>
      </c>
      <c r="F707" s="2"/>
      <c r="G707" s="2">
        <f t="shared" si="122"/>
        <v>1772530</v>
      </c>
      <c r="H707" s="2">
        <f t="shared" si="123"/>
        <v>1742530</v>
      </c>
      <c r="I707" s="2">
        <f t="shared" si="124"/>
        <v>30000</v>
      </c>
      <c r="J707" s="2">
        <f t="shared" si="125"/>
        <v>0</v>
      </c>
      <c r="K707" s="2">
        <f t="shared" si="126"/>
        <v>1772530</v>
      </c>
      <c r="L707" s="7"/>
    </row>
    <row r="708" spans="1:12" s="17" customFormat="1" x14ac:dyDescent="0.25">
      <c r="A708" s="612"/>
      <c r="B708" s="11" t="s">
        <v>691</v>
      </c>
      <c r="C708" s="2">
        <v>3</v>
      </c>
      <c r="D708" s="2">
        <v>1802375</v>
      </c>
      <c r="E708" s="2">
        <v>30000</v>
      </c>
      <c r="F708" s="2"/>
      <c r="G708" s="2">
        <f t="shared" si="122"/>
        <v>1832375</v>
      </c>
      <c r="H708" s="2">
        <f t="shared" si="123"/>
        <v>5407125</v>
      </c>
      <c r="I708" s="2">
        <f t="shared" si="124"/>
        <v>90000</v>
      </c>
      <c r="J708" s="2">
        <f t="shared" si="125"/>
        <v>0</v>
      </c>
      <c r="K708" s="2">
        <f t="shared" si="126"/>
        <v>5497125</v>
      </c>
      <c r="L708" s="7"/>
    </row>
    <row r="709" spans="1:12" s="17" customFormat="1" x14ac:dyDescent="0.25">
      <c r="A709" s="612"/>
      <c r="B709" s="11" t="s">
        <v>546</v>
      </c>
      <c r="C709" s="2">
        <v>1</v>
      </c>
      <c r="D709" s="2">
        <v>2505352</v>
      </c>
      <c r="E709" s="2">
        <v>30000</v>
      </c>
      <c r="F709" s="2"/>
      <c r="G709" s="2">
        <f t="shared" si="122"/>
        <v>2535352</v>
      </c>
      <c r="H709" s="2">
        <f t="shared" si="123"/>
        <v>2505352</v>
      </c>
      <c r="I709" s="2">
        <f t="shared" si="124"/>
        <v>30000</v>
      </c>
      <c r="J709" s="2">
        <f t="shared" si="125"/>
        <v>0</v>
      </c>
      <c r="K709" s="2">
        <f t="shared" si="126"/>
        <v>2535352</v>
      </c>
      <c r="L709" s="7"/>
    </row>
    <row r="710" spans="1:12" s="17" customFormat="1" x14ac:dyDescent="0.25">
      <c r="A710" s="612"/>
      <c r="B710" s="11" t="s">
        <v>410</v>
      </c>
      <c r="C710" s="2">
        <v>3</v>
      </c>
      <c r="D710" s="2">
        <v>4769304</v>
      </c>
      <c r="E710" s="2">
        <v>30000</v>
      </c>
      <c r="F710" s="2"/>
      <c r="G710" s="2">
        <f t="shared" si="122"/>
        <v>4799304</v>
      </c>
      <c r="H710" s="2">
        <f t="shared" si="123"/>
        <v>14307912</v>
      </c>
      <c r="I710" s="2">
        <f t="shared" si="124"/>
        <v>90000</v>
      </c>
      <c r="J710" s="2">
        <f t="shared" si="125"/>
        <v>0</v>
      </c>
      <c r="K710" s="2">
        <f t="shared" si="126"/>
        <v>14397912</v>
      </c>
      <c r="L710" s="7"/>
    </row>
    <row r="711" spans="1:12" s="17" customFormat="1" x14ac:dyDescent="0.25">
      <c r="A711" s="612"/>
      <c r="B711" s="11" t="s">
        <v>539</v>
      </c>
      <c r="C711" s="2">
        <v>1</v>
      </c>
      <c r="D711" s="2">
        <v>5130837</v>
      </c>
      <c r="E711" s="2">
        <v>30000</v>
      </c>
      <c r="F711" s="2"/>
      <c r="G711" s="2">
        <f t="shared" si="122"/>
        <v>5160837</v>
      </c>
      <c r="H711" s="2">
        <f t="shared" si="123"/>
        <v>5130837</v>
      </c>
      <c r="I711" s="2">
        <f t="shared" si="124"/>
        <v>30000</v>
      </c>
      <c r="J711" s="2">
        <f t="shared" si="125"/>
        <v>0</v>
      </c>
      <c r="K711" s="2">
        <f t="shared" si="126"/>
        <v>5160837</v>
      </c>
      <c r="L711" s="7"/>
    </row>
    <row r="712" spans="1:12" s="6" customFormat="1" x14ac:dyDescent="0.25">
      <c r="A712" s="12" t="s">
        <v>1</v>
      </c>
      <c r="B712" s="5" t="s">
        <v>415</v>
      </c>
      <c r="C712" s="608">
        <f>SUM(C696:C711)</f>
        <v>47</v>
      </c>
      <c r="D712" s="608">
        <f>SUM(D696:D711)</f>
        <v>27035308</v>
      </c>
      <c r="E712" s="608">
        <f>SUM(E696:E711)</f>
        <v>480000</v>
      </c>
      <c r="F712" s="608">
        <f>SUM(F696:F708)</f>
        <v>0</v>
      </c>
      <c r="G712" s="2">
        <f t="shared" si="122"/>
        <v>27515308</v>
      </c>
      <c r="H712" s="608">
        <f>SUM(H696:H711)</f>
        <v>62684132</v>
      </c>
      <c r="I712" s="608">
        <f>SUM(I696:I711)</f>
        <v>1410000</v>
      </c>
      <c r="J712" s="608">
        <f>SUM(J696:J711)</f>
        <v>0</v>
      </c>
      <c r="K712" s="608">
        <f>SUM(K696:K711)</f>
        <v>64094132</v>
      </c>
      <c r="L712" s="7"/>
    </row>
    <row r="713" spans="1:12" s="6" customFormat="1" x14ac:dyDescent="0.25">
      <c r="A713" s="612"/>
      <c r="B713" s="612"/>
      <c r="C713" s="2"/>
      <c r="D713" s="2"/>
      <c r="E713" s="2"/>
      <c r="F713" s="2"/>
      <c r="G713" s="2"/>
      <c r="H713" s="2"/>
      <c r="I713" s="2"/>
      <c r="J713" s="2"/>
      <c r="K713" s="2"/>
      <c r="L713" s="7"/>
    </row>
    <row r="714" spans="1:12" s="6" customFormat="1" x14ac:dyDescent="0.25">
      <c r="A714" s="612"/>
      <c r="B714" s="13" t="s">
        <v>420</v>
      </c>
      <c r="C714" s="2">
        <v>1</v>
      </c>
      <c r="D714" s="14">
        <v>9273943</v>
      </c>
      <c r="E714" s="15">
        <v>374361</v>
      </c>
      <c r="F714" s="16">
        <v>7914876</v>
      </c>
      <c r="G714" s="2">
        <v>17563180</v>
      </c>
      <c r="H714" s="2">
        <f>C714*D714</f>
        <v>9273943</v>
      </c>
      <c r="I714" s="2">
        <f>C714*E714</f>
        <v>374361</v>
      </c>
      <c r="J714" s="2">
        <f>C714*F714</f>
        <v>7914876</v>
      </c>
      <c r="K714" s="2">
        <f>C714*G714</f>
        <v>17563180</v>
      </c>
      <c r="L714" s="7"/>
    </row>
    <row r="715" spans="1:12" s="6" customFormat="1" x14ac:dyDescent="0.25">
      <c r="A715" s="612"/>
      <c r="B715" s="13"/>
      <c r="C715" s="2"/>
      <c r="D715" s="2"/>
      <c r="E715" s="2"/>
      <c r="F715" s="2"/>
      <c r="G715" s="2">
        <f>SUM(D715:F715)</f>
        <v>0</v>
      </c>
      <c r="H715" s="2">
        <f>C715*D715</f>
        <v>0</v>
      </c>
      <c r="I715" s="2">
        <f>C715*E715</f>
        <v>0</v>
      </c>
      <c r="J715" s="2">
        <f>C715*F715</f>
        <v>0</v>
      </c>
      <c r="K715" s="2">
        <f>C715*G715</f>
        <v>0</v>
      </c>
      <c r="L715" s="7"/>
    </row>
    <row r="716" spans="1:12" s="6" customFormat="1" x14ac:dyDescent="0.25">
      <c r="A716" s="612"/>
      <c r="B716" s="13"/>
      <c r="C716" s="2">
        <f t="shared" ref="C716:K716" si="127">SUM(C714:C715)</f>
        <v>1</v>
      </c>
      <c r="D716" s="2">
        <f t="shared" si="127"/>
        <v>9273943</v>
      </c>
      <c r="E716" s="2">
        <f t="shared" si="127"/>
        <v>374361</v>
      </c>
      <c r="F716" s="2">
        <f t="shared" si="127"/>
        <v>7914876</v>
      </c>
      <c r="G716" s="2">
        <f t="shared" si="127"/>
        <v>17563180</v>
      </c>
      <c r="H716" s="2">
        <f t="shared" si="127"/>
        <v>9273943</v>
      </c>
      <c r="I716" s="2">
        <f t="shared" si="127"/>
        <v>374361</v>
      </c>
      <c r="J716" s="2">
        <f t="shared" si="127"/>
        <v>7914876</v>
      </c>
      <c r="K716" s="2">
        <f t="shared" si="127"/>
        <v>17563180</v>
      </c>
      <c r="L716" s="7"/>
    </row>
    <row r="717" spans="1:12" s="6" customFormat="1" x14ac:dyDescent="0.25">
      <c r="A717" s="612"/>
      <c r="B717" s="13"/>
      <c r="C717" s="2"/>
      <c r="D717" s="2"/>
      <c r="E717" s="2"/>
      <c r="F717" s="2"/>
      <c r="G717" s="2"/>
      <c r="H717" s="2"/>
      <c r="I717" s="2"/>
      <c r="J717" s="2"/>
      <c r="K717" s="2"/>
      <c r="L717" s="7"/>
    </row>
    <row r="718" spans="1:12" s="6" customFormat="1" x14ac:dyDescent="0.25">
      <c r="A718" s="10" t="s">
        <v>428</v>
      </c>
      <c r="B718" s="10"/>
      <c r="C718" s="22">
        <f t="shared" ref="C718:K718" si="128">C712+C716</f>
        <v>48</v>
      </c>
      <c r="D718" s="22">
        <f t="shared" si="128"/>
        <v>36309251</v>
      </c>
      <c r="E718" s="22">
        <f t="shared" si="128"/>
        <v>854361</v>
      </c>
      <c r="F718" s="22">
        <f t="shared" si="128"/>
        <v>7914876</v>
      </c>
      <c r="G718" s="22">
        <f t="shared" si="128"/>
        <v>45078488</v>
      </c>
      <c r="H718" s="22">
        <f t="shared" si="128"/>
        <v>71958075</v>
      </c>
      <c r="I718" s="22">
        <f t="shared" si="128"/>
        <v>1784361</v>
      </c>
      <c r="J718" s="22">
        <f t="shared" si="128"/>
        <v>7914876</v>
      </c>
      <c r="K718" s="22">
        <f t="shared" si="128"/>
        <v>81657312</v>
      </c>
      <c r="L718" s="7"/>
    </row>
    <row r="719" spans="1:12" s="6" customForma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7"/>
    </row>
    <row r="720" spans="1:12" s="17" customForma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7"/>
    </row>
    <row r="721" spans="1:12" s="6" customFormat="1" ht="23.25" x14ac:dyDescent="0.35">
      <c r="A721" s="971" t="s">
        <v>1068</v>
      </c>
      <c r="B721" s="971"/>
      <c r="C721" s="971"/>
      <c r="D721" s="971"/>
      <c r="E721" s="971"/>
      <c r="F721" s="971"/>
      <c r="G721" s="971"/>
      <c r="H721" s="971"/>
      <c r="I721" s="971"/>
      <c r="J721" s="971"/>
      <c r="K721" s="971"/>
      <c r="L721" s="7"/>
    </row>
    <row r="722" spans="1:12" s="6" customFormat="1" ht="20.25" customHeight="1" x14ac:dyDescent="0.3">
      <c r="A722" s="968" t="s">
        <v>226</v>
      </c>
      <c r="B722" s="968"/>
      <c r="C722" s="968"/>
      <c r="D722" s="968"/>
      <c r="E722" s="968"/>
      <c r="F722" s="968"/>
      <c r="G722" s="968"/>
      <c r="H722" s="968"/>
      <c r="I722" s="968"/>
      <c r="J722" s="968"/>
      <c r="K722" s="968"/>
      <c r="L722" s="7"/>
    </row>
    <row r="723" spans="1:12" s="17" customFormat="1" ht="20.25" customHeight="1" x14ac:dyDescent="0.3">
      <c r="A723" s="968" t="s">
        <v>227</v>
      </c>
      <c r="B723" s="968"/>
      <c r="C723" s="968"/>
      <c r="D723" s="968"/>
      <c r="E723" s="968"/>
      <c r="F723" s="968"/>
      <c r="G723" s="968"/>
      <c r="H723" s="968"/>
      <c r="I723" s="968"/>
      <c r="J723" s="968"/>
      <c r="K723" s="968"/>
      <c r="L723" s="7"/>
    </row>
    <row r="724" spans="1:12" s="17" customFormat="1" ht="20.25" x14ac:dyDescent="0.3">
      <c r="A724" s="442" t="s">
        <v>665</v>
      </c>
      <c r="B724" s="442"/>
      <c r="C724" s="442"/>
      <c r="D724" s="442"/>
      <c r="E724" s="442"/>
      <c r="F724" s="442"/>
      <c r="G724" s="442"/>
      <c r="H724" s="442"/>
      <c r="I724" s="442"/>
      <c r="J724" s="442"/>
      <c r="K724" s="606"/>
      <c r="L724" s="7"/>
    </row>
    <row r="725" spans="1:12" s="17" customFormat="1" ht="48.75" x14ac:dyDescent="0.25">
      <c r="A725" s="259"/>
      <c r="B725" s="258" t="s">
        <v>228</v>
      </c>
      <c r="C725" s="258" t="s">
        <v>798</v>
      </c>
      <c r="D725" s="258" t="s">
        <v>229</v>
      </c>
      <c r="E725" s="258" t="s">
        <v>468</v>
      </c>
      <c r="F725" s="258" t="s">
        <v>231</v>
      </c>
      <c r="G725" s="258" t="s">
        <v>232</v>
      </c>
      <c r="H725" s="258" t="s">
        <v>233</v>
      </c>
      <c r="I725" s="258" t="s">
        <v>476</v>
      </c>
      <c r="J725" s="258" t="s">
        <v>234</v>
      </c>
      <c r="K725" s="603" t="s">
        <v>799</v>
      </c>
      <c r="L725" s="7"/>
    </row>
    <row r="726" spans="1:12" s="17" customFormat="1" x14ac:dyDescent="0.25">
      <c r="A726" s="261"/>
      <c r="B726" s="261"/>
      <c r="C726" s="261"/>
      <c r="D726" s="261"/>
      <c r="E726" s="261"/>
      <c r="F726" s="261"/>
      <c r="G726" s="261"/>
      <c r="H726" s="261"/>
      <c r="I726" s="261"/>
      <c r="J726" s="261"/>
      <c r="K726" s="604" t="s">
        <v>235</v>
      </c>
      <c r="L726" s="7"/>
    </row>
    <row r="727" spans="1:12" s="17" customFormat="1" x14ac:dyDescent="0.25">
      <c r="A727" s="261"/>
      <c r="B727" s="271" t="s">
        <v>312</v>
      </c>
      <c r="C727" s="262">
        <v>1</v>
      </c>
      <c r="D727" s="262">
        <v>684340</v>
      </c>
      <c r="E727" s="262">
        <v>30000</v>
      </c>
      <c r="F727" s="262"/>
      <c r="G727" s="262">
        <f t="shared" ref="G727:G737" si="129">SUM(D727:F727)</f>
        <v>714340</v>
      </c>
      <c r="H727" s="262">
        <f t="shared" ref="H727:H737" si="130">C727*D727</f>
        <v>684340</v>
      </c>
      <c r="I727" s="262">
        <f t="shared" ref="I727:I737" si="131">C727*E727</f>
        <v>30000</v>
      </c>
      <c r="J727" s="262">
        <f t="shared" ref="J727:J737" si="132">C727*F727</f>
        <v>0</v>
      </c>
      <c r="K727" s="262">
        <f t="shared" ref="K727:K737" si="133">C727*G727</f>
        <v>714340</v>
      </c>
      <c r="L727" s="7"/>
    </row>
    <row r="728" spans="1:12" s="17" customFormat="1" x14ac:dyDescent="0.25">
      <c r="A728" s="261"/>
      <c r="B728" s="271" t="s">
        <v>327</v>
      </c>
      <c r="C728" s="262">
        <v>8</v>
      </c>
      <c r="D728" s="262">
        <v>857983</v>
      </c>
      <c r="E728" s="262">
        <v>30000</v>
      </c>
      <c r="F728" s="262"/>
      <c r="G728" s="262">
        <f t="shared" si="129"/>
        <v>887983</v>
      </c>
      <c r="H728" s="262">
        <f t="shared" si="130"/>
        <v>6863864</v>
      </c>
      <c r="I728" s="262">
        <f t="shared" si="131"/>
        <v>240000</v>
      </c>
      <c r="J728" s="262">
        <f t="shared" si="132"/>
        <v>0</v>
      </c>
      <c r="K728" s="262">
        <f t="shared" si="133"/>
        <v>7103864</v>
      </c>
      <c r="L728" s="7"/>
    </row>
    <row r="729" spans="1:12" s="17" customFormat="1" x14ac:dyDescent="0.25">
      <c r="A729" s="261"/>
      <c r="B729" s="271" t="s">
        <v>342</v>
      </c>
      <c r="C729" s="262">
        <v>1</v>
      </c>
      <c r="D729" s="262">
        <v>992228</v>
      </c>
      <c r="E729" s="262">
        <v>30000</v>
      </c>
      <c r="F729" s="262"/>
      <c r="G729" s="262">
        <f t="shared" si="129"/>
        <v>1022228</v>
      </c>
      <c r="H729" s="262">
        <f t="shared" si="130"/>
        <v>992228</v>
      </c>
      <c r="I729" s="262">
        <f t="shared" si="131"/>
        <v>30000</v>
      </c>
      <c r="J729" s="262">
        <f t="shared" si="132"/>
        <v>0</v>
      </c>
      <c r="K729" s="262">
        <f t="shared" si="133"/>
        <v>1022228</v>
      </c>
      <c r="L729" s="7"/>
    </row>
    <row r="730" spans="1:12" s="17" customFormat="1" x14ac:dyDescent="0.25">
      <c r="A730" s="261"/>
      <c r="B730" s="271" t="s">
        <v>343</v>
      </c>
      <c r="C730" s="262">
        <v>1</v>
      </c>
      <c r="D730" s="262">
        <v>1023851</v>
      </c>
      <c r="E730" s="262">
        <v>30000</v>
      </c>
      <c r="F730" s="262"/>
      <c r="G730" s="262">
        <f t="shared" si="129"/>
        <v>1053851</v>
      </c>
      <c r="H730" s="262">
        <f t="shared" si="130"/>
        <v>1023851</v>
      </c>
      <c r="I730" s="262">
        <f t="shared" si="131"/>
        <v>30000</v>
      </c>
      <c r="J730" s="262">
        <f t="shared" si="132"/>
        <v>0</v>
      </c>
      <c r="K730" s="262">
        <f t="shared" si="133"/>
        <v>1053851</v>
      </c>
      <c r="L730" s="7"/>
    </row>
    <row r="731" spans="1:12" s="17" customFormat="1" x14ac:dyDescent="0.25">
      <c r="A731" s="261"/>
      <c r="B731" s="271" t="s">
        <v>356</v>
      </c>
      <c r="C731" s="262">
        <v>1</v>
      </c>
      <c r="D731" s="262">
        <v>1094732</v>
      </c>
      <c r="E731" s="262">
        <v>30000</v>
      </c>
      <c r="F731" s="262"/>
      <c r="G731" s="262">
        <f t="shared" si="129"/>
        <v>1124732</v>
      </c>
      <c r="H731" s="262">
        <f t="shared" si="130"/>
        <v>1094732</v>
      </c>
      <c r="I731" s="262">
        <f t="shared" si="131"/>
        <v>30000</v>
      </c>
      <c r="J731" s="262">
        <f t="shared" si="132"/>
        <v>0</v>
      </c>
      <c r="K731" s="262">
        <f t="shared" si="133"/>
        <v>1124732</v>
      </c>
      <c r="L731" s="7"/>
    </row>
    <row r="732" spans="1:12" s="17" customFormat="1" x14ac:dyDescent="0.25">
      <c r="A732" s="261"/>
      <c r="B732" s="271" t="s">
        <v>358</v>
      </c>
      <c r="C732" s="262">
        <v>1</v>
      </c>
      <c r="D732" s="262">
        <v>1162530</v>
      </c>
      <c r="E732" s="262">
        <v>30000</v>
      </c>
      <c r="F732" s="262"/>
      <c r="G732" s="262">
        <f t="shared" si="129"/>
        <v>1192530</v>
      </c>
      <c r="H732" s="262">
        <f t="shared" si="130"/>
        <v>1162530</v>
      </c>
      <c r="I732" s="262">
        <f t="shared" si="131"/>
        <v>30000</v>
      </c>
      <c r="J732" s="262">
        <f t="shared" si="132"/>
        <v>0</v>
      </c>
      <c r="K732" s="262">
        <f t="shared" si="133"/>
        <v>1192530</v>
      </c>
      <c r="L732" s="7"/>
    </row>
    <row r="733" spans="1:12" s="17" customFormat="1" x14ac:dyDescent="0.25">
      <c r="A733" s="261"/>
      <c r="B733" s="271" t="s">
        <v>364</v>
      </c>
      <c r="C733" s="262">
        <v>1</v>
      </c>
      <c r="D733" s="262">
        <v>1365922</v>
      </c>
      <c r="E733" s="262">
        <v>30000</v>
      </c>
      <c r="F733" s="262"/>
      <c r="G733" s="262">
        <f t="shared" si="129"/>
        <v>1395922</v>
      </c>
      <c r="H733" s="262">
        <f t="shared" si="130"/>
        <v>1365922</v>
      </c>
      <c r="I733" s="262">
        <f t="shared" si="131"/>
        <v>30000</v>
      </c>
      <c r="J733" s="262">
        <f t="shared" si="132"/>
        <v>0</v>
      </c>
      <c r="K733" s="262">
        <f t="shared" si="133"/>
        <v>1395922</v>
      </c>
      <c r="L733" s="7"/>
    </row>
    <row r="734" spans="1:12" s="17" customFormat="1" x14ac:dyDescent="0.25">
      <c r="A734" s="261"/>
      <c r="B734" s="271" t="s">
        <v>366</v>
      </c>
      <c r="C734" s="262">
        <v>1</v>
      </c>
      <c r="D734" s="262">
        <v>1433720</v>
      </c>
      <c r="E734" s="262">
        <v>30000</v>
      </c>
      <c r="F734" s="262"/>
      <c r="G734" s="262">
        <f t="shared" si="129"/>
        <v>1463720</v>
      </c>
      <c r="H734" s="262">
        <f t="shared" si="130"/>
        <v>1433720</v>
      </c>
      <c r="I734" s="262">
        <f t="shared" si="131"/>
        <v>30000</v>
      </c>
      <c r="J734" s="262">
        <f t="shared" si="132"/>
        <v>0</v>
      </c>
      <c r="K734" s="262">
        <f t="shared" si="133"/>
        <v>1463720</v>
      </c>
      <c r="L734" s="7"/>
    </row>
    <row r="735" spans="1:12" s="17" customFormat="1" x14ac:dyDescent="0.25">
      <c r="A735" s="261"/>
      <c r="B735" s="260" t="s">
        <v>399</v>
      </c>
      <c r="C735" s="262">
        <v>4</v>
      </c>
      <c r="D735" s="262">
        <v>2110917</v>
      </c>
      <c r="E735" s="262">
        <v>30000</v>
      </c>
      <c r="F735" s="262"/>
      <c r="G735" s="262">
        <f t="shared" si="129"/>
        <v>2140917</v>
      </c>
      <c r="H735" s="262">
        <f t="shared" si="130"/>
        <v>8443668</v>
      </c>
      <c r="I735" s="262">
        <f t="shared" si="131"/>
        <v>120000</v>
      </c>
      <c r="J735" s="262">
        <f t="shared" si="132"/>
        <v>0</v>
      </c>
      <c r="K735" s="262">
        <f t="shared" si="133"/>
        <v>8563668</v>
      </c>
      <c r="L735" s="7"/>
    </row>
    <row r="736" spans="1:12" s="17" customFormat="1" x14ac:dyDescent="0.25">
      <c r="A736" s="261"/>
      <c r="B736" s="260" t="s">
        <v>400</v>
      </c>
      <c r="C736" s="262">
        <v>1</v>
      </c>
      <c r="D736" s="262">
        <v>2194212</v>
      </c>
      <c r="E736" s="262">
        <v>30000</v>
      </c>
      <c r="F736" s="262"/>
      <c r="G736" s="262">
        <f t="shared" si="129"/>
        <v>2224212</v>
      </c>
      <c r="H736" s="262">
        <f t="shared" si="130"/>
        <v>2194212</v>
      </c>
      <c r="I736" s="262">
        <f t="shared" si="131"/>
        <v>30000</v>
      </c>
      <c r="J736" s="262">
        <f t="shared" si="132"/>
        <v>0</v>
      </c>
      <c r="K736" s="262">
        <f t="shared" si="133"/>
        <v>2224212</v>
      </c>
      <c r="L736" s="7"/>
    </row>
    <row r="737" spans="1:12" s="17" customFormat="1" x14ac:dyDescent="0.25">
      <c r="A737" s="261"/>
      <c r="B737" s="260" t="s">
        <v>401</v>
      </c>
      <c r="C737" s="262">
        <v>4</v>
      </c>
      <c r="D737" s="262">
        <v>2277506</v>
      </c>
      <c r="E737" s="262">
        <v>30000</v>
      </c>
      <c r="F737" s="262"/>
      <c r="G737" s="262">
        <f t="shared" si="129"/>
        <v>2307506</v>
      </c>
      <c r="H737" s="262">
        <f t="shared" si="130"/>
        <v>9110024</v>
      </c>
      <c r="I737" s="262">
        <f t="shared" si="131"/>
        <v>120000</v>
      </c>
      <c r="J737" s="262">
        <f t="shared" si="132"/>
        <v>0</v>
      </c>
      <c r="K737" s="262">
        <f t="shared" si="133"/>
        <v>9230024</v>
      </c>
      <c r="L737" s="7"/>
    </row>
    <row r="738" spans="1:12" s="17" customFormat="1" x14ac:dyDescent="0.25">
      <c r="A738" s="263" t="s">
        <v>1</v>
      </c>
      <c r="B738" s="271" t="s">
        <v>415</v>
      </c>
      <c r="C738" s="602">
        <f>SUM(C727:C737)</f>
        <v>24</v>
      </c>
      <c r="D738" s="602">
        <f>SUM(D727:D737)</f>
        <v>15197941</v>
      </c>
      <c r="E738" s="602">
        <f>SUM(E727:E737)</f>
        <v>330000</v>
      </c>
      <c r="F738" s="602"/>
      <c r="G738" s="602">
        <f>SUM(G727:G737)</f>
        <v>15527941</v>
      </c>
      <c r="H738" s="602">
        <f>SUM(H727:H737)</f>
        <v>34369091</v>
      </c>
      <c r="I738" s="602">
        <f>SUM(I727:I737)</f>
        <v>720000</v>
      </c>
      <c r="J738" s="602">
        <f>SUM(J727:J731)</f>
        <v>0</v>
      </c>
      <c r="K738" s="602">
        <f>SUM(K727:K737)</f>
        <v>35089091</v>
      </c>
      <c r="L738" s="7"/>
    </row>
    <row r="739" spans="1:12" s="17" customFormat="1" x14ac:dyDescent="0.25">
      <c r="A739" s="261"/>
      <c r="B739" s="261"/>
      <c r="C739" s="262"/>
      <c r="D739" s="262"/>
      <c r="E739" s="262"/>
      <c r="F739" s="262"/>
      <c r="G739" s="262"/>
      <c r="H739" s="262"/>
      <c r="I739" s="262"/>
      <c r="J739" s="262"/>
      <c r="K739" s="262"/>
      <c r="L739" s="7"/>
    </row>
    <row r="740" spans="1:12" s="17" customFormat="1" x14ac:dyDescent="0.25">
      <c r="A740" s="261" t="s">
        <v>416</v>
      </c>
      <c r="B740" s="441" t="s">
        <v>417</v>
      </c>
      <c r="C740" s="267"/>
      <c r="D740" s="267">
        <v>1337225</v>
      </c>
      <c r="E740" s="267">
        <v>381109</v>
      </c>
      <c r="F740" s="267">
        <v>13099508</v>
      </c>
      <c r="G740" s="262">
        <f t="shared" ref="G740:G746" si="134">SUM(D740:F740)</f>
        <v>14817842</v>
      </c>
      <c r="H740" s="262">
        <f t="shared" ref="H740:H746" si="135">C740*D740</f>
        <v>0</v>
      </c>
      <c r="I740" s="262">
        <f t="shared" ref="I740:I746" si="136">C740*E740</f>
        <v>0</v>
      </c>
      <c r="J740" s="262">
        <f t="shared" ref="J740:J746" si="137">C740*F740</f>
        <v>0</v>
      </c>
      <c r="K740" s="262">
        <f t="shared" ref="K740:K746" si="138">C740*G740</f>
        <v>0</v>
      </c>
      <c r="L740" s="7"/>
    </row>
    <row r="741" spans="1:12" s="17" customFormat="1" ht="36.75" x14ac:dyDescent="0.25">
      <c r="A741" s="261" t="s">
        <v>418</v>
      </c>
      <c r="B741" s="441" t="s">
        <v>419</v>
      </c>
      <c r="C741" s="267"/>
      <c r="D741" s="267">
        <v>1337225</v>
      </c>
      <c r="E741" s="267">
        <v>401168</v>
      </c>
      <c r="F741" s="267">
        <v>10916790</v>
      </c>
      <c r="G741" s="262">
        <f t="shared" si="134"/>
        <v>12655183</v>
      </c>
      <c r="H741" s="262">
        <f t="shared" si="135"/>
        <v>0</v>
      </c>
      <c r="I741" s="262">
        <f t="shared" si="136"/>
        <v>0</v>
      </c>
      <c r="J741" s="262">
        <f t="shared" si="137"/>
        <v>0</v>
      </c>
      <c r="K741" s="262">
        <f t="shared" si="138"/>
        <v>0</v>
      </c>
      <c r="L741" s="7"/>
    </row>
    <row r="742" spans="1:12" s="17" customFormat="1" x14ac:dyDescent="0.25">
      <c r="A742" s="261"/>
      <c r="B742" s="272" t="s">
        <v>420</v>
      </c>
      <c r="C742" s="262"/>
      <c r="D742" s="267">
        <v>1247870</v>
      </c>
      <c r="E742" s="262">
        <v>374361</v>
      </c>
      <c r="F742" s="262">
        <v>7914876</v>
      </c>
      <c r="G742" s="262">
        <f t="shared" si="134"/>
        <v>9537107</v>
      </c>
      <c r="H742" s="262">
        <f t="shared" si="135"/>
        <v>0</v>
      </c>
      <c r="I742" s="262">
        <f t="shared" si="136"/>
        <v>0</v>
      </c>
      <c r="J742" s="262">
        <f t="shared" si="137"/>
        <v>0</v>
      </c>
      <c r="K742" s="262">
        <f t="shared" si="138"/>
        <v>0</v>
      </c>
      <c r="L742" s="7"/>
    </row>
    <row r="743" spans="1:12" s="17" customFormat="1" x14ac:dyDescent="0.25">
      <c r="A743" s="261"/>
      <c r="B743" s="272" t="s">
        <v>426</v>
      </c>
      <c r="C743" s="262"/>
      <c r="D743" s="262"/>
      <c r="E743" s="262"/>
      <c r="F743" s="262"/>
      <c r="G743" s="262">
        <f t="shared" si="134"/>
        <v>0</v>
      </c>
      <c r="H743" s="262">
        <f t="shared" si="135"/>
        <v>0</v>
      </c>
      <c r="I743" s="262">
        <f t="shared" si="136"/>
        <v>0</v>
      </c>
      <c r="J743" s="262">
        <f t="shared" si="137"/>
        <v>0</v>
      </c>
      <c r="K743" s="262">
        <f t="shared" si="138"/>
        <v>0</v>
      </c>
      <c r="L743" s="7"/>
    </row>
    <row r="744" spans="1:12" s="17" customFormat="1" x14ac:dyDescent="0.25">
      <c r="A744" s="261"/>
      <c r="B744" s="272" t="s">
        <v>427</v>
      </c>
      <c r="C744" s="262"/>
      <c r="D744" s="262"/>
      <c r="E744" s="262"/>
      <c r="F744" s="262"/>
      <c r="G744" s="262">
        <f t="shared" si="134"/>
        <v>0</v>
      </c>
      <c r="H744" s="262">
        <f t="shared" si="135"/>
        <v>0</v>
      </c>
      <c r="I744" s="262">
        <f t="shared" si="136"/>
        <v>0</v>
      </c>
      <c r="J744" s="262">
        <f t="shared" si="137"/>
        <v>0</v>
      </c>
      <c r="K744" s="262">
        <f t="shared" si="138"/>
        <v>0</v>
      </c>
      <c r="L744" s="7"/>
    </row>
    <row r="745" spans="1:12" s="17" customFormat="1" x14ac:dyDescent="0.25">
      <c r="A745" s="261"/>
      <c r="B745" s="272"/>
      <c r="C745" s="262"/>
      <c r="D745" s="262"/>
      <c r="E745" s="262"/>
      <c r="F745" s="262"/>
      <c r="G745" s="262">
        <f t="shared" si="134"/>
        <v>0</v>
      </c>
      <c r="H745" s="262">
        <f t="shared" si="135"/>
        <v>0</v>
      </c>
      <c r="I745" s="262">
        <f t="shared" si="136"/>
        <v>0</v>
      </c>
      <c r="J745" s="262">
        <f t="shared" si="137"/>
        <v>0</v>
      </c>
      <c r="K745" s="262">
        <f t="shared" si="138"/>
        <v>0</v>
      </c>
      <c r="L745" s="7"/>
    </row>
    <row r="746" spans="1:12" s="17" customFormat="1" x14ac:dyDescent="0.25">
      <c r="A746" s="261"/>
      <c r="B746" s="272"/>
      <c r="C746" s="262"/>
      <c r="D746" s="262"/>
      <c r="E746" s="262"/>
      <c r="F746" s="262"/>
      <c r="G746" s="262">
        <f t="shared" si="134"/>
        <v>0</v>
      </c>
      <c r="H746" s="262">
        <f t="shared" si="135"/>
        <v>0</v>
      </c>
      <c r="I746" s="262">
        <f t="shared" si="136"/>
        <v>0</v>
      </c>
      <c r="J746" s="262">
        <f t="shared" si="137"/>
        <v>0</v>
      </c>
      <c r="K746" s="262">
        <f t="shared" si="138"/>
        <v>0</v>
      </c>
      <c r="L746" s="7"/>
    </row>
    <row r="747" spans="1:12" s="17" customFormat="1" x14ac:dyDescent="0.25">
      <c r="A747" s="261"/>
      <c r="B747" s="272"/>
      <c r="C747" s="262">
        <f t="shared" ref="C747:K747" si="139">SUM(C740:C746)</f>
        <v>0</v>
      </c>
      <c r="D747" s="262">
        <f t="shared" si="139"/>
        <v>3922320</v>
      </c>
      <c r="E747" s="262">
        <f t="shared" si="139"/>
        <v>1156638</v>
      </c>
      <c r="F747" s="262">
        <f t="shared" si="139"/>
        <v>31931174</v>
      </c>
      <c r="G747" s="262">
        <f t="shared" si="139"/>
        <v>37010132</v>
      </c>
      <c r="H747" s="262">
        <f t="shared" si="139"/>
        <v>0</v>
      </c>
      <c r="I747" s="262">
        <f t="shared" si="139"/>
        <v>0</v>
      </c>
      <c r="J747" s="262">
        <f t="shared" si="139"/>
        <v>0</v>
      </c>
      <c r="K747" s="262">
        <f t="shared" si="139"/>
        <v>0</v>
      </c>
      <c r="L747" s="7"/>
    </row>
    <row r="748" spans="1:12" s="17" customFormat="1" x14ac:dyDescent="0.25">
      <c r="A748" s="261"/>
      <c r="B748" s="272"/>
      <c r="C748" s="262"/>
      <c r="D748" s="262"/>
      <c r="E748" s="262"/>
      <c r="F748" s="262"/>
      <c r="G748" s="262"/>
      <c r="H748" s="262"/>
      <c r="I748" s="262"/>
      <c r="J748" s="262"/>
      <c r="K748" s="262"/>
      <c r="L748" s="7"/>
    </row>
    <row r="749" spans="1:12" s="17" customFormat="1" x14ac:dyDescent="0.25">
      <c r="A749" s="261"/>
      <c r="B749" s="261"/>
      <c r="C749" s="267">
        <f>C738+C747</f>
        <v>24</v>
      </c>
      <c r="D749" s="267">
        <f>SUM(D740:D744)</f>
        <v>3922320</v>
      </c>
      <c r="E749" s="267">
        <f>SUM(E740:E744)</f>
        <v>1156638</v>
      </c>
      <c r="F749" s="267">
        <f t="shared" ref="F749:K749" si="140">F738+F747</f>
        <v>31931174</v>
      </c>
      <c r="G749" s="267">
        <f t="shared" si="140"/>
        <v>52538073</v>
      </c>
      <c r="H749" s="267">
        <f t="shared" si="140"/>
        <v>34369091</v>
      </c>
      <c r="I749" s="267">
        <f t="shared" si="140"/>
        <v>720000</v>
      </c>
      <c r="J749" s="267">
        <f t="shared" si="140"/>
        <v>0</v>
      </c>
      <c r="K749" s="267">
        <f t="shared" si="140"/>
        <v>35089091</v>
      </c>
      <c r="L749" s="7"/>
    </row>
    <row r="750" spans="1:12" s="17" customFormat="1" x14ac:dyDescent="0.25">
      <c r="A750" s="612"/>
      <c r="B750" s="612"/>
      <c r="C750" s="3"/>
      <c r="D750" s="3"/>
      <c r="E750" s="3"/>
      <c r="F750" s="3"/>
      <c r="G750" s="3"/>
      <c r="H750" s="3"/>
      <c r="I750" s="3"/>
      <c r="J750" s="3"/>
      <c r="K750" s="3"/>
      <c r="L750" s="7"/>
    </row>
    <row r="751" spans="1:12" s="17" customFormat="1" x14ac:dyDescent="0.25">
      <c r="A751" s="612"/>
      <c r="B751" s="612"/>
      <c r="C751" s="3"/>
      <c r="D751" s="3"/>
      <c r="E751" s="3"/>
      <c r="F751" s="3"/>
      <c r="G751" s="3"/>
      <c r="H751" s="3"/>
      <c r="I751" s="3"/>
      <c r="J751" s="3"/>
      <c r="K751" s="3"/>
      <c r="L751" s="7"/>
    </row>
    <row r="752" spans="1:12" s="17" customFormat="1" x14ac:dyDescent="0.25">
      <c r="A752" s="612"/>
      <c r="B752" s="612"/>
      <c r="C752" s="3"/>
      <c r="D752" s="3"/>
      <c r="E752" s="3"/>
      <c r="F752" s="3"/>
      <c r="G752" s="3"/>
      <c r="H752" s="3"/>
      <c r="I752" s="3"/>
      <c r="J752" s="3"/>
      <c r="K752" s="3"/>
      <c r="L752" s="7"/>
    </row>
    <row r="753" spans="1:12" s="17" customFormat="1" ht="23.25" x14ac:dyDescent="0.35">
      <c r="A753" s="970" t="s">
        <v>990</v>
      </c>
      <c r="B753" s="970"/>
      <c r="C753" s="970"/>
      <c r="D753" s="970"/>
      <c r="E753" s="970"/>
      <c r="F753" s="970"/>
      <c r="G753" s="970"/>
      <c r="H753" s="970"/>
      <c r="I753" s="970"/>
      <c r="J753" s="970"/>
      <c r="K753" s="970"/>
      <c r="L753" s="7"/>
    </row>
    <row r="754" spans="1:12" s="17" customFormat="1" ht="20.25" x14ac:dyDescent="0.3">
      <c r="A754" s="953" t="s">
        <v>226</v>
      </c>
      <c r="B754" s="953"/>
      <c r="C754" s="953"/>
      <c r="D754" s="953"/>
      <c r="E754" s="953"/>
      <c r="F754" s="953"/>
      <c r="G754" s="953"/>
      <c r="H754" s="953"/>
      <c r="I754" s="953"/>
      <c r="J754" s="953"/>
      <c r="K754" s="953"/>
      <c r="L754" s="7"/>
    </row>
    <row r="755" spans="1:12" s="17" customFormat="1" ht="20.25" x14ac:dyDescent="0.3">
      <c r="A755" s="953" t="s">
        <v>227</v>
      </c>
      <c r="B755" s="953"/>
      <c r="C755" s="953"/>
      <c r="D755" s="953"/>
      <c r="E755" s="953"/>
      <c r="F755" s="953"/>
      <c r="G755" s="953"/>
      <c r="H755" s="953"/>
      <c r="I755" s="953"/>
      <c r="J755" s="953"/>
      <c r="K755" s="953"/>
      <c r="L755" s="7"/>
    </row>
    <row r="756" spans="1:12" s="17" customFormat="1" ht="20.25" customHeight="1" x14ac:dyDescent="0.25">
      <c r="A756" s="976" t="s">
        <v>895</v>
      </c>
      <c r="B756" s="976"/>
      <c r="C756" s="976"/>
      <c r="D756" s="976"/>
      <c r="E756" s="976"/>
      <c r="F756" s="976"/>
      <c r="G756" s="976"/>
      <c r="H756" s="976"/>
      <c r="I756" s="976"/>
      <c r="J756" s="976"/>
      <c r="K756" s="976"/>
      <c r="L756" s="7"/>
    </row>
    <row r="757" spans="1:12" s="17" customFormat="1" ht="48.75" x14ac:dyDescent="0.25">
      <c r="A757" s="10"/>
      <c r="B757" s="9" t="s">
        <v>228</v>
      </c>
      <c r="C757" s="9" t="s">
        <v>798</v>
      </c>
      <c r="D757" s="9" t="s">
        <v>229</v>
      </c>
      <c r="E757" s="9" t="s">
        <v>468</v>
      </c>
      <c r="F757" s="9" t="s">
        <v>231</v>
      </c>
      <c r="G757" s="9" t="s">
        <v>232</v>
      </c>
      <c r="H757" s="9" t="s">
        <v>233</v>
      </c>
      <c r="I757" s="9" t="s">
        <v>476</v>
      </c>
      <c r="J757" s="9" t="s">
        <v>234</v>
      </c>
      <c r="K757" s="609" t="s">
        <v>799</v>
      </c>
      <c r="L757" s="7"/>
    </row>
    <row r="758" spans="1:12" s="17" customFormat="1" x14ac:dyDescent="0.25">
      <c r="A758" s="612"/>
      <c r="B758" s="612"/>
      <c r="C758" s="612"/>
      <c r="D758" s="612"/>
      <c r="E758" s="612"/>
      <c r="F758" s="612"/>
      <c r="G758" s="612"/>
      <c r="H758" s="612"/>
      <c r="I758" s="612"/>
      <c r="J758" s="612"/>
      <c r="K758" s="607" t="s">
        <v>235</v>
      </c>
      <c r="L758" s="7"/>
    </row>
    <row r="759" spans="1:12" s="17" customFormat="1" x14ac:dyDescent="0.25">
      <c r="A759" s="612"/>
      <c r="B759" s="5" t="s">
        <v>297</v>
      </c>
      <c r="C759" s="2">
        <v>1</v>
      </c>
      <c r="D759" s="2">
        <v>473867</v>
      </c>
      <c r="E759" s="2">
        <v>30000</v>
      </c>
      <c r="F759" s="2"/>
      <c r="G759" s="2">
        <f t="shared" ref="G759:G768" si="141">SUM(D759:F759)</f>
        <v>503867</v>
      </c>
      <c r="H759" s="2">
        <f t="shared" ref="H759:H768" si="142">C759*D759</f>
        <v>473867</v>
      </c>
      <c r="I759" s="2">
        <f t="shared" ref="I759:I768" si="143">C759*E759</f>
        <v>30000</v>
      </c>
      <c r="J759" s="2">
        <f t="shared" ref="J759:J768" si="144">C759*F759</f>
        <v>0</v>
      </c>
      <c r="K759" s="2">
        <f t="shared" ref="K759:K768" si="145">C759*G759</f>
        <v>503867</v>
      </c>
      <c r="L759" s="7"/>
    </row>
    <row r="760" spans="1:12" s="17" customFormat="1" x14ac:dyDescent="0.25">
      <c r="A760" s="612"/>
      <c r="B760" s="5" t="s">
        <v>312</v>
      </c>
      <c r="C760" s="2">
        <v>7</v>
      </c>
      <c r="D760" s="2">
        <v>684340</v>
      </c>
      <c r="E760" s="2">
        <v>30000</v>
      </c>
      <c r="F760" s="2"/>
      <c r="G760" s="2">
        <f t="shared" si="141"/>
        <v>714340</v>
      </c>
      <c r="H760" s="2">
        <f t="shared" si="142"/>
        <v>4790380</v>
      </c>
      <c r="I760" s="2">
        <f t="shared" si="143"/>
        <v>210000</v>
      </c>
      <c r="J760" s="2">
        <f t="shared" si="144"/>
        <v>0</v>
      </c>
      <c r="K760" s="2">
        <f t="shared" si="145"/>
        <v>5000380</v>
      </c>
      <c r="L760" s="7"/>
    </row>
    <row r="761" spans="1:12" s="17" customFormat="1" x14ac:dyDescent="0.25">
      <c r="A761" s="612"/>
      <c r="B761" s="5" t="s">
        <v>327</v>
      </c>
      <c r="C761" s="2">
        <v>9</v>
      </c>
      <c r="D761" s="2">
        <v>857983</v>
      </c>
      <c r="E761" s="2">
        <v>30000</v>
      </c>
      <c r="F761" s="2"/>
      <c r="G761" s="2">
        <f t="shared" si="141"/>
        <v>887983</v>
      </c>
      <c r="H761" s="2">
        <f t="shared" si="142"/>
        <v>7721847</v>
      </c>
      <c r="I761" s="2">
        <f t="shared" si="143"/>
        <v>270000</v>
      </c>
      <c r="J761" s="2">
        <f t="shared" si="144"/>
        <v>0</v>
      </c>
      <c r="K761" s="2">
        <f t="shared" si="145"/>
        <v>7991847</v>
      </c>
      <c r="L761" s="7"/>
    </row>
    <row r="762" spans="1:12" s="17" customFormat="1" x14ac:dyDescent="0.25">
      <c r="A762" s="612"/>
      <c r="B762" s="5" t="s">
        <v>330</v>
      </c>
      <c r="C762" s="2">
        <v>1</v>
      </c>
      <c r="D762" s="2">
        <v>933340</v>
      </c>
      <c r="E762" s="2">
        <v>30000</v>
      </c>
      <c r="F762" s="2"/>
      <c r="G762" s="2">
        <f t="shared" si="141"/>
        <v>963340</v>
      </c>
      <c r="H762" s="2">
        <f t="shared" si="142"/>
        <v>933340</v>
      </c>
      <c r="I762" s="2">
        <f t="shared" si="143"/>
        <v>30000</v>
      </c>
      <c r="J762" s="2">
        <f t="shared" si="144"/>
        <v>0</v>
      </c>
      <c r="K762" s="2">
        <f t="shared" si="145"/>
        <v>963340</v>
      </c>
      <c r="L762" s="7"/>
    </row>
    <row r="763" spans="1:12" s="17" customFormat="1" x14ac:dyDescent="0.25">
      <c r="A763" s="612"/>
      <c r="B763" s="5" t="s">
        <v>359</v>
      </c>
      <c r="C763" s="2">
        <v>1</v>
      </c>
      <c r="D763" s="2">
        <v>1196428</v>
      </c>
      <c r="E763" s="2">
        <v>30000</v>
      </c>
      <c r="F763" s="2"/>
      <c r="G763" s="2">
        <f t="shared" si="141"/>
        <v>1226428</v>
      </c>
      <c r="H763" s="2">
        <f t="shared" si="142"/>
        <v>1196428</v>
      </c>
      <c r="I763" s="2">
        <f t="shared" si="143"/>
        <v>30000</v>
      </c>
      <c r="J763" s="2">
        <f t="shared" si="144"/>
        <v>0</v>
      </c>
      <c r="K763" s="2">
        <f t="shared" si="145"/>
        <v>1226428</v>
      </c>
      <c r="L763" s="7"/>
    </row>
    <row r="764" spans="1:12" s="17" customFormat="1" x14ac:dyDescent="0.25">
      <c r="A764" s="612"/>
      <c r="B764" s="5" t="s">
        <v>360</v>
      </c>
      <c r="C764" s="2">
        <v>1</v>
      </c>
      <c r="D764" s="2">
        <v>1230327</v>
      </c>
      <c r="E764" s="2">
        <v>30000</v>
      </c>
      <c r="F764" s="2"/>
      <c r="G764" s="2">
        <f t="shared" si="141"/>
        <v>1260327</v>
      </c>
      <c r="H764" s="2">
        <f t="shared" si="142"/>
        <v>1230327</v>
      </c>
      <c r="I764" s="2">
        <f t="shared" si="143"/>
        <v>30000</v>
      </c>
      <c r="J764" s="2">
        <f t="shared" si="144"/>
        <v>0</v>
      </c>
      <c r="K764" s="2">
        <f t="shared" si="145"/>
        <v>1260327</v>
      </c>
      <c r="L764" s="7"/>
    </row>
    <row r="765" spans="1:12" s="17" customFormat="1" x14ac:dyDescent="0.25">
      <c r="A765" s="612"/>
      <c r="B765" s="5" t="s">
        <v>382</v>
      </c>
      <c r="C765" s="2">
        <v>1</v>
      </c>
      <c r="D765" s="2">
        <v>1473289</v>
      </c>
      <c r="E765" s="2">
        <v>30000</v>
      </c>
      <c r="F765" s="2"/>
      <c r="G765" s="2">
        <f t="shared" si="141"/>
        <v>1503289</v>
      </c>
      <c r="H765" s="2">
        <f t="shared" si="142"/>
        <v>1473289</v>
      </c>
      <c r="I765" s="2">
        <f t="shared" si="143"/>
        <v>30000</v>
      </c>
      <c r="J765" s="2">
        <f t="shared" si="144"/>
        <v>0</v>
      </c>
      <c r="K765" s="2">
        <f t="shared" si="145"/>
        <v>1503289</v>
      </c>
      <c r="L765" s="7"/>
    </row>
    <row r="766" spans="1:12" s="17" customFormat="1" x14ac:dyDescent="0.25">
      <c r="A766" s="612"/>
      <c r="B766" s="5" t="s">
        <v>478</v>
      </c>
      <c r="C766" s="2">
        <v>1</v>
      </c>
      <c r="D766" s="2">
        <v>1682684</v>
      </c>
      <c r="E766" s="2">
        <v>30000</v>
      </c>
      <c r="F766" s="2"/>
      <c r="G766" s="2">
        <f t="shared" si="141"/>
        <v>1712684</v>
      </c>
      <c r="H766" s="2">
        <f t="shared" si="142"/>
        <v>1682684</v>
      </c>
      <c r="I766" s="2">
        <f t="shared" si="143"/>
        <v>30000</v>
      </c>
      <c r="J766" s="2">
        <f t="shared" si="144"/>
        <v>0</v>
      </c>
      <c r="K766" s="2">
        <f t="shared" si="145"/>
        <v>1712684</v>
      </c>
      <c r="L766" s="7"/>
    </row>
    <row r="767" spans="1:12" s="17" customFormat="1" x14ac:dyDescent="0.25">
      <c r="A767" s="612"/>
      <c r="B767" s="5" t="s">
        <v>691</v>
      </c>
      <c r="C767" s="2">
        <v>2</v>
      </c>
      <c r="D767" s="2">
        <v>1802375</v>
      </c>
      <c r="E767" s="2">
        <v>30000</v>
      </c>
      <c r="F767" s="2"/>
      <c r="G767" s="2">
        <f t="shared" si="141"/>
        <v>1832375</v>
      </c>
      <c r="H767" s="2">
        <f t="shared" si="142"/>
        <v>3604750</v>
      </c>
      <c r="I767" s="2">
        <f t="shared" si="143"/>
        <v>60000</v>
      </c>
      <c r="J767" s="2">
        <f t="shared" si="144"/>
        <v>0</v>
      </c>
      <c r="K767" s="2">
        <f t="shared" si="145"/>
        <v>3664750</v>
      </c>
      <c r="L767" s="7"/>
    </row>
    <row r="768" spans="1:12" s="17" customFormat="1" x14ac:dyDescent="0.25">
      <c r="A768" s="612"/>
      <c r="B768" s="5" t="s">
        <v>480</v>
      </c>
      <c r="C768" s="2">
        <v>2</v>
      </c>
      <c r="D768" s="2">
        <v>2194212</v>
      </c>
      <c r="E768" s="2">
        <v>30000</v>
      </c>
      <c r="F768" s="2"/>
      <c r="G768" s="2">
        <f t="shared" si="141"/>
        <v>2224212</v>
      </c>
      <c r="H768" s="2">
        <f t="shared" si="142"/>
        <v>4388424</v>
      </c>
      <c r="I768" s="2">
        <f t="shared" si="143"/>
        <v>60000</v>
      </c>
      <c r="J768" s="2">
        <f t="shared" si="144"/>
        <v>0</v>
      </c>
      <c r="K768" s="2">
        <f t="shared" si="145"/>
        <v>4448424</v>
      </c>
      <c r="L768" s="7"/>
    </row>
    <row r="769" spans="1:12" s="17" customFormat="1" x14ac:dyDescent="0.25">
      <c r="A769" s="12" t="s">
        <v>1</v>
      </c>
      <c r="B769" s="5" t="s">
        <v>415</v>
      </c>
      <c r="C769" s="608">
        <f>SUM(C759:C768)</f>
        <v>26</v>
      </c>
      <c r="D769" s="608">
        <f>SUM(D759:D768)</f>
        <v>12528845</v>
      </c>
      <c r="E769" s="608">
        <f>SUM(E759:E768)</f>
        <v>300000</v>
      </c>
      <c r="F769" s="608"/>
      <c r="G769" s="608">
        <f>SUM(G759:G768)</f>
        <v>12828845</v>
      </c>
      <c r="H769" s="608">
        <f>SUM(H759:H768)</f>
        <v>27495336</v>
      </c>
      <c r="I769" s="608">
        <f>SUM(I759:I768)</f>
        <v>780000</v>
      </c>
      <c r="J769" s="608">
        <f>SUM(J759:J768)</f>
        <v>0</v>
      </c>
      <c r="K769" s="608">
        <f>SUM(K759:K768)</f>
        <v>28275336</v>
      </c>
      <c r="L769" s="7"/>
    </row>
    <row r="770" spans="1:12" s="17" customFormat="1" x14ac:dyDescent="0.25">
      <c r="A770" s="612"/>
      <c r="B770" s="612"/>
      <c r="C770" s="2"/>
      <c r="D770" s="2"/>
      <c r="E770" s="2"/>
      <c r="F770" s="2"/>
      <c r="G770" s="2"/>
      <c r="H770" s="2"/>
      <c r="I770" s="2"/>
      <c r="J770" s="2"/>
      <c r="K770" s="2"/>
      <c r="L770" s="7"/>
    </row>
    <row r="771" spans="1:12" s="17" customFormat="1" x14ac:dyDescent="0.25">
      <c r="A771" s="612" t="s">
        <v>416</v>
      </c>
      <c r="B771" s="21" t="s">
        <v>417</v>
      </c>
      <c r="C771" s="3"/>
      <c r="D771" s="3">
        <v>1337225</v>
      </c>
      <c r="E771" s="3">
        <v>381109</v>
      </c>
      <c r="F771" s="3">
        <v>13099508</v>
      </c>
      <c r="G771" s="2">
        <f t="shared" ref="G771:G777" si="146">SUM(D771:F771)</f>
        <v>14817842</v>
      </c>
      <c r="H771" s="2">
        <f t="shared" ref="H771:H777" si="147">C771*D771</f>
        <v>0</v>
      </c>
      <c r="I771" s="2">
        <f t="shared" ref="I771:I777" si="148">C771*E771</f>
        <v>0</v>
      </c>
      <c r="J771" s="2">
        <f t="shared" ref="J771:J777" si="149">C771*F771</f>
        <v>0</v>
      </c>
      <c r="K771" s="2">
        <f t="shared" ref="K771:K777" si="150">C771*G771</f>
        <v>0</v>
      </c>
      <c r="L771" s="7"/>
    </row>
    <row r="772" spans="1:12" s="17" customFormat="1" ht="36.75" x14ac:dyDescent="0.25">
      <c r="A772" s="612" t="s">
        <v>418</v>
      </c>
      <c r="B772" s="21" t="s">
        <v>419</v>
      </c>
      <c r="C772" s="3"/>
      <c r="D772" s="3">
        <v>1337225</v>
      </c>
      <c r="E772" s="3">
        <v>401168</v>
      </c>
      <c r="F772" s="3">
        <v>10916790</v>
      </c>
      <c r="G772" s="2">
        <f t="shared" si="146"/>
        <v>12655183</v>
      </c>
      <c r="H772" s="2">
        <f t="shared" si="147"/>
        <v>0</v>
      </c>
      <c r="I772" s="2">
        <f t="shared" si="148"/>
        <v>0</v>
      </c>
      <c r="J772" s="2">
        <f t="shared" si="149"/>
        <v>0</v>
      </c>
      <c r="K772" s="2">
        <f t="shared" si="150"/>
        <v>0</v>
      </c>
      <c r="L772" s="7"/>
    </row>
    <row r="773" spans="1:12" s="17" customFormat="1" x14ac:dyDescent="0.25">
      <c r="A773" s="612"/>
      <c r="B773" s="13" t="s">
        <v>420</v>
      </c>
      <c r="C773" s="2"/>
      <c r="D773" s="3">
        <v>9273943</v>
      </c>
      <c r="E773" s="2">
        <v>374361</v>
      </c>
      <c r="F773" s="2">
        <v>7914876</v>
      </c>
      <c r="G773" s="2">
        <f t="shared" si="146"/>
        <v>17563180</v>
      </c>
      <c r="H773" s="2">
        <f t="shared" si="147"/>
        <v>0</v>
      </c>
      <c r="I773" s="2">
        <f t="shared" si="148"/>
        <v>0</v>
      </c>
      <c r="J773" s="2">
        <f t="shared" si="149"/>
        <v>0</v>
      </c>
      <c r="K773" s="2">
        <f t="shared" si="150"/>
        <v>0</v>
      </c>
      <c r="L773" s="7"/>
    </row>
    <row r="774" spans="1:12" s="17" customFormat="1" x14ac:dyDescent="0.25">
      <c r="A774" s="612"/>
      <c r="B774" s="13" t="s">
        <v>426</v>
      </c>
      <c r="C774" s="2"/>
      <c r="D774" s="2"/>
      <c r="E774" s="2"/>
      <c r="F774" s="2"/>
      <c r="G774" s="2">
        <f t="shared" si="146"/>
        <v>0</v>
      </c>
      <c r="H774" s="2">
        <f t="shared" si="147"/>
        <v>0</v>
      </c>
      <c r="I774" s="2">
        <f t="shared" si="148"/>
        <v>0</v>
      </c>
      <c r="J774" s="2">
        <f t="shared" si="149"/>
        <v>0</v>
      </c>
      <c r="K774" s="2">
        <f t="shared" si="150"/>
        <v>0</v>
      </c>
      <c r="L774" s="7"/>
    </row>
    <row r="775" spans="1:12" s="17" customFormat="1" x14ac:dyDescent="0.25">
      <c r="A775" s="612"/>
      <c r="B775" s="13" t="s">
        <v>427</v>
      </c>
      <c r="C775" s="2"/>
      <c r="D775" s="2"/>
      <c r="E775" s="2"/>
      <c r="F775" s="2"/>
      <c r="G775" s="2">
        <f t="shared" si="146"/>
        <v>0</v>
      </c>
      <c r="H775" s="2">
        <f t="shared" si="147"/>
        <v>0</v>
      </c>
      <c r="I775" s="2">
        <f t="shared" si="148"/>
        <v>0</v>
      </c>
      <c r="J775" s="2">
        <f t="shared" si="149"/>
        <v>0</v>
      </c>
      <c r="K775" s="2">
        <f t="shared" si="150"/>
        <v>0</v>
      </c>
      <c r="L775" s="7"/>
    </row>
    <row r="776" spans="1:12" s="17" customFormat="1" x14ac:dyDescent="0.25">
      <c r="A776" s="612"/>
      <c r="B776" s="13"/>
      <c r="C776" s="2"/>
      <c r="D776" s="2"/>
      <c r="E776" s="2"/>
      <c r="F776" s="2"/>
      <c r="G776" s="2">
        <f t="shared" si="146"/>
        <v>0</v>
      </c>
      <c r="H776" s="2">
        <f t="shared" si="147"/>
        <v>0</v>
      </c>
      <c r="I776" s="2">
        <f t="shared" si="148"/>
        <v>0</v>
      </c>
      <c r="J776" s="2">
        <f t="shared" si="149"/>
        <v>0</v>
      </c>
      <c r="K776" s="2">
        <f t="shared" si="150"/>
        <v>0</v>
      </c>
      <c r="L776" s="7"/>
    </row>
    <row r="777" spans="1:12" s="17" customFormat="1" x14ac:dyDescent="0.25">
      <c r="A777" s="612"/>
      <c r="B777" s="13"/>
      <c r="C777" s="2"/>
      <c r="D777" s="2"/>
      <c r="E777" s="2"/>
      <c r="F777" s="2"/>
      <c r="G777" s="2">
        <f t="shared" si="146"/>
        <v>0</v>
      </c>
      <c r="H777" s="2">
        <f t="shared" si="147"/>
        <v>0</v>
      </c>
      <c r="I777" s="2">
        <f t="shared" si="148"/>
        <v>0</v>
      </c>
      <c r="J777" s="2">
        <f t="shared" si="149"/>
        <v>0</v>
      </c>
      <c r="K777" s="2">
        <f t="shared" si="150"/>
        <v>0</v>
      </c>
      <c r="L777" s="7"/>
    </row>
    <row r="778" spans="1:12" s="17" customFormat="1" x14ac:dyDescent="0.25">
      <c r="A778" s="612"/>
      <c r="B778" s="13"/>
      <c r="C778" s="2">
        <f t="shared" ref="C778:K778" si="151">SUM(C771:C777)</f>
        <v>0</v>
      </c>
      <c r="D778" s="2">
        <f t="shared" si="151"/>
        <v>11948393</v>
      </c>
      <c r="E778" s="2">
        <f t="shared" si="151"/>
        <v>1156638</v>
      </c>
      <c r="F778" s="2">
        <f t="shared" si="151"/>
        <v>31931174</v>
      </c>
      <c r="G778" s="2">
        <f t="shared" si="151"/>
        <v>45036205</v>
      </c>
      <c r="H778" s="2">
        <f t="shared" si="151"/>
        <v>0</v>
      </c>
      <c r="I778" s="2">
        <f t="shared" si="151"/>
        <v>0</v>
      </c>
      <c r="J778" s="2">
        <f t="shared" si="151"/>
        <v>0</v>
      </c>
      <c r="K778" s="2">
        <f t="shared" si="151"/>
        <v>0</v>
      </c>
      <c r="L778" s="7"/>
    </row>
    <row r="779" spans="1:12" s="17" customFormat="1" x14ac:dyDescent="0.25">
      <c r="A779" s="612"/>
      <c r="B779" s="13"/>
      <c r="C779" s="2"/>
      <c r="D779" s="2"/>
      <c r="E779" s="2"/>
      <c r="F779" s="2"/>
      <c r="G779" s="2"/>
      <c r="H779" s="2"/>
      <c r="I779" s="2"/>
      <c r="J779" s="2"/>
      <c r="K779" s="2"/>
      <c r="L779" s="7"/>
    </row>
    <row r="780" spans="1:12" s="17" customFormat="1" x14ac:dyDescent="0.25">
      <c r="A780" s="612"/>
      <c r="B780" s="612"/>
      <c r="C780" s="3">
        <f>C769+C778</f>
        <v>26</v>
      </c>
      <c r="D780" s="3">
        <f>SUM(D771:D775)</f>
        <v>11948393</v>
      </c>
      <c r="E780" s="3">
        <f>SUM(E771:E775)</f>
        <v>1156638</v>
      </c>
      <c r="F780" s="3">
        <f t="shared" ref="F780:K780" si="152">F769+F778</f>
        <v>31931174</v>
      </c>
      <c r="G780" s="3">
        <f t="shared" si="152"/>
        <v>57865050</v>
      </c>
      <c r="H780" s="3">
        <f t="shared" si="152"/>
        <v>27495336</v>
      </c>
      <c r="I780" s="3">
        <f t="shared" si="152"/>
        <v>780000</v>
      </c>
      <c r="J780" s="3">
        <f t="shared" si="152"/>
        <v>0</v>
      </c>
      <c r="K780" s="3">
        <f t="shared" si="152"/>
        <v>28275336</v>
      </c>
      <c r="L780" s="7"/>
    </row>
    <row r="781" spans="1:12" s="17" customForma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7"/>
    </row>
    <row r="782" spans="1:12" s="17" customForma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7"/>
    </row>
    <row r="783" spans="1:12" s="17" customForma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7"/>
    </row>
    <row r="784" spans="1:12" s="17" customForma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7"/>
    </row>
    <row r="785" spans="1:12" ht="23.25" x14ac:dyDescent="0.35">
      <c r="A785" s="971" t="s">
        <v>0</v>
      </c>
      <c r="B785" s="971"/>
      <c r="C785" s="971"/>
      <c r="D785" s="971"/>
      <c r="E785" s="971"/>
      <c r="F785" s="971"/>
      <c r="G785" s="971"/>
      <c r="H785" s="971"/>
      <c r="I785" s="971"/>
      <c r="J785" s="971"/>
      <c r="K785" s="971"/>
      <c r="L785" s="7"/>
    </row>
    <row r="786" spans="1:12" ht="20.25" customHeight="1" x14ac:dyDescent="0.3">
      <c r="A786" s="968" t="s">
        <v>226</v>
      </c>
      <c r="B786" s="968"/>
      <c r="C786" s="968"/>
      <c r="D786" s="968"/>
      <c r="E786" s="968"/>
      <c r="F786" s="968"/>
      <c r="G786" s="968"/>
      <c r="H786" s="968"/>
      <c r="I786" s="968"/>
      <c r="J786" s="968"/>
      <c r="K786" s="968"/>
      <c r="L786" s="7"/>
    </row>
    <row r="787" spans="1:12" ht="20.25" customHeight="1" x14ac:dyDescent="0.3">
      <c r="A787" s="968" t="s">
        <v>227</v>
      </c>
      <c r="B787" s="968"/>
      <c r="C787" s="968"/>
      <c r="D787" s="968"/>
      <c r="E787" s="968"/>
      <c r="F787" s="968"/>
      <c r="G787" s="968"/>
      <c r="H787" s="968"/>
      <c r="I787" s="968"/>
      <c r="J787" s="968"/>
      <c r="K787" s="968"/>
      <c r="L787" s="7"/>
    </row>
    <row r="788" spans="1:12" ht="20.25" x14ac:dyDescent="0.3">
      <c r="A788" s="969" t="s">
        <v>488</v>
      </c>
      <c r="B788" s="969"/>
      <c r="C788" s="969"/>
      <c r="D788" s="969"/>
      <c r="E788" s="969"/>
      <c r="F788" s="969"/>
      <c r="G788" s="969"/>
      <c r="H788" s="969"/>
      <c r="I788" s="969"/>
      <c r="J788" s="969"/>
      <c r="K788" s="969"/>
      <c r="L788" s="7"/>
    </row>
    <row r="789" spans="1:12" ht="48.75" x14ac:dyDescent="0.25">
      <c r="A789" s="259"/>
      <c r="B789" s="258" t="s">
        <v>228</v>
      </c>
      <c r="C789" s="258" t="s">
        <v>798</v>
      </c>
      <c r="D789" s="258" t="s">
        <v>229</v>
      </c>
      <c r="E789" s="258" t="s">
        <v>230</v>
      </c>
      <c r="F789" s="258" t="s">
        <v>231</v>
      </c>
      <c r="G789" s="258" t="s">
        <v>232</v>
      </c>
      <c r="H789" s="258" t="s">
        <v>233</v>
      </c>
      <c r="I789" s="258" t="s">
        <v>469</v>
      </c>
      <c r="J789" s="258" t="s">
        <v>234</v>
      </c>
      <c r="K789" s="603" t="s">
        <v>799</v>
      </c>
      <c r="L789" s="7"/>
    </row>
    <row r="790" spans="1:12" x14ac:dyDescent="0.25">
      <c r="A790" s="261"/>
      <c r="B790" s="261"/>
      <c r="C790" s="261"/>
      <c r="D790" s="261"/>
      <c r="E790" s="261"/>
      <c r="F790" s="261"/>
      <c r="G790" s="261"/>
      <c r="H790" s="261"/>
      <c r="I790" s="261"/>
      <c r="J790" s="261"/>
      <c r="K790" s="604" t="s">
        <v>235</v>
      </c>
      <c r="L790" s="7"/>
    </row>
    <row r="791" spans="1:12" x14ac:dyDescent="0.25">
      <c r="A791" s="261"/>
      <c r="B791" s="271" t="s">
        <v>237</v>
      </c>
      <c r="C791" s="262">
        <v>2</v>
      </c>
      <c r="D791" s="262">
        <v>422566</v>
      </c>
      <c r="E791" s="262">
        <v>30000</v>
      </c>
      <c r="F791" s="262"/>
      <c r="G791" s="262">
        <f t="shared" ref="G791:G803" si="153">SUM(D791:F791)</f>
        <v>452566</v>
      </c>
      <c r="H791" s="262">
        <f t="shared" ref="H791:H854" si="154">C791*D791</f>
        <v>845132</v>
      </c>
      <c r="I791" s="262">
        <f t="shared" ref="I791:I854" si="155">C791*E791</f>
        <v>60000</v>
      </c>
      <c r="J791" s="262">
        <f t="shared" ref="J791:J854" si="156">C791*F791</f>
        <v>0</v>
      </c>
      <c r="K791" s="262">
        <f t="shared" ref="K791:K854" si="157">C791*G791</f>
        <v>905132</v>
      </c>
      <c r="L791" s="7"/>
    </row>
    <row r="792" spans="1:12" x14ac:dyDescent="0.25">
      <c r="A792" s="261"/>
      <c r="B792" s="271" t="s">
        <v>238</v>
      </c>
      <c r="C792" s="262">
        <v>12</v>
      </c>
      <c r="D792" s="262">
        <v>1857064</v>
      </c>
      <c r="E792" s="262">
        <v>30000</v>
      </c>
      <c r="F792" s="262">
        <v>14126688</v>
      </c>
      <c r="G792" s="262">
        <f>SUM(D792:F792)</f>
        <v>16013752</v>
      </c>
      <c r="H792" s="262">
        <f t="shared" si="154"/>
        <v>22284768</v>
      </c>
      <c r="I792" s="262">
        <f t="shared" si="155"/>
        <v>360000</v>
      </c>
      <c r="J792" s="262">
        <f t="shared" si="156"/>
        <v>169520256</v>
      </c>
      <c r="K792" s="262">
        <f t="shared" si="157"/>
        <v>192165024</v>
      </c>
      <c r="L792" s="7"/>
    </row>
    <row r="793" spans="1:12" x14ac:dyDescent="0.25">
      <c r="A793" s="261"/>
      <c r="B793" s="271" t="s">
        <v>260</v>
      </c>
      <c r="C793" s="262">
        <v>1</v>
      </c>
      <c r="D793" s="262">
        <v>437990</v>
      </c>
      <c r="E793" s="262">
        <v>30000</v>
      </c>
      <c r="F793" s="262"/>
      <c r="G793" s="262">
        <f t="shared" si="153"/>
        <v>467990</v>
      </c>
      <c r="H793" s="262">
        <f t="shared" si="154"/>
        <v>437990</v>
      </c>
      <c r="I793" s="262">
        <f t="shared" si="155"/>
        <v>30000</v>
      </c>
      <c r="J793" s="262">
        <f t="shared" si="156"/>
        <v>0</v>
      </c>
      <c r="K793" s="262">
        <f t="shared" si="157"/>
        <v>467990</v>
      </c>
      <c r="L793" s="7"/>
    </row>
    <row r="794" spans="1:12" s="17" customFormat="1" x14ac:dyDescent="0.25">
      <c r="A794" s="261"/>
      <c r="B794" s="271" t="s">
        <v>261</v>
      </c>
      <c r="C794" s="262">
        <v>2</v>
      </c>
      <c r="D794" s="262">
        <v>494845</v>
      </c>
      <c r="E794" s="262">
        <v>30000</v>
      </c>
      <c r="F794" s="262">
        <v>295198.08000000002</v>
      </c>
      <c r="G794" s="262">
        <f t="shared" si="153"/>
        <v>820043.08000000007</v>
      </c>
      <c r="H794" s="262">
        <f t="shared" si="154"/>
        <v>989690</v>
      </c>
      <c r="I794" s="262">
        <f t="shared" si="155"/>
        <v>60000</v>
      </c>
      <c r="J794" s="262">
        <f t="shared" si="156"/>
        <v>590396.16000000003</v>
      </c>
      <c r="K794" s="262">
        <f t="shared" si="157"/>
        <v>1640086.1600000001</v>
      </c>
      <c r="L794" s="7"/>
    </row>
    <row r="795" spans="1:12" s="17" customFormat="1" x14ac:dyDescent="0.25">
      <c r="A795" s="261"/>
      <c r="B795" s="271" t="s">
        <v>262</v>
      </c>
      <c r="C795" s="262">
        <v>1</v>
      </c>
      <c r="D795" s="262">
        <v>452354</v>
      </c>
      <c r="E795" s="262">
        <v>30000</v>
      </c>
      <c r="F795" s="262"/>
      <c r="G795" s="262">
        <f t="shared" si="153"/>
        <v>482354</v>
      </c>
      <c r="H795" s="262">
        <f t="shared" si="154"/>
        <v>452354</v>
      </c>
      <c r="I795" s="262">
        <f t="shared" si="155"/>
        <v>30000</v>
      </c>
      <c r="J795" s="262">
        <f t="shared" si="156"/>
        <v>0</v>
      </c>
      <c r="K795" s="262">
        <f t="shared" si="157"/>
        <v>482354</v>
      </c>
      <c r="L795" s="7"/>
    </row>
    <row r="796" spans="1:12" s="17" customFormat="1" x14ac:dyDescent="0.25">
      <c r="A796" s="261"/>
      <c r="B796" s="271" t="s">
        <v>263</v>
      </c>
      <c r="C796" s="262">
        <v>2</v>
      </c>
      <c r="D796" s="262">
        <v>459536</v>
      </c>
      <c r="E796" s="262">
        <v>30000</v>
      </c>
      <c r="F796" s="262"/>
      <c r="G796" s="262">
        <f t="shared" si="153"/>
        <v>489536</v>
      </c>
      <c r="H796" s="262">
        <f t="shared" si="154"/>
        <v>919072</v>
      </c>
      <c r="I796" s="262">
        <f t="shared" si="155"/>
        <v>60000</v>
      </c>
      <c r="J796" s="262">
        <f t="shared" si="156"/>
        <v>0</v>
      </c>
      <c r="K796" s="262">
        <f t="shared" si="157"/>
        <v>979072</v>
      </c>
      <c r="L796" s="7"/>
    </row>
    <row r="797" spans="1:12" s="17" customFormat="1" x14ac:dyDescent="0.25">
      <c r="A797" s="261"/>
      <c r="B797" s="271" t="s">
        <v>264</v>
      </c>
      <c r="C797" s="262">
        <v>14</v>
      </c>
      <c r="D797" s="262">
        <v>466718</v>
      </c>
      <c r="E797" s="262">
        <v>30000</v>
      </c>
      <c r="F797" s="262"/>
      <c r="G797" s="262">
        <f t="shared" si="153"/>
        <v>496718</v>
      </c>
      <c r="H797" s="262">
        <f t="shared" si="154"/>
        <v>6534052</v>
      </c>
      <c r="I797" s="262">
        <f t="shared" si="155"/>
        <v>420000</v>
      </c>
      <c r="J797" s="262">
        <f t="shared" si="156"/>
        <v>0</v>
      </c>
      <c r="K797" s="262">
        <f t="shared" si="157"/>
        <v>6954052</v>
      </c>
      <c r="L797" s="7"/>
    </row>
    <row r="798" spans="1:12" s="17" customFormat="1" x14ac:dyDescent="0.25">
      <c r="A798" s="261"/>
      <c r="B798" s="271" t="s">
        <v>266</v>
      </c>
      <c r="C798" s="262">
        <v>9</v>
      </c>
      <c r="D798" s="262">
        <v>384823</v>
      </c>
      <c r="E798" s="262">
        <v>30000</v>
      </c>
      <c r="F798" s="262"/>
      <c r="G798" s="262">
        <f t="shared" si="153"/>
        <v>414823</v>
      </c>
      <c r="H798" s="262">
        <f t="shared" si="154"/>
        <v>3463407</v>
      </c>
      <c r="I798" s="262">
        <f t="shared" si="155"/>
        <v>270000</v>
      </c>
      <c r="J798" s="262">
        <f t="shared" si="156"/>
        <v>0</v>
      </c>
      <c r="K798" s="262">
        <f t="shared" si="157"/>
        <v>3733407</v>
      </c>
      <c r="L798" s="7"/>
    </row>
    <row r="799" spans="1:12" s="17" customFormat="1" x14ac:dyDescent="0.25">
      <c r="A799" s="261"/>
      <c r="B799" s="271" t="s">
        <v>266</v>
      </c>
      <c r="C799" s="262">
        <v>16</v>
      </c>
      <c r="D799" s="262">
        <v>425464</v>
      </c>
      <c r="E799" s="262">
        <v>30000</v>
      </c>
      <c r="F799" s="262">
        <v>2110143.36</v>
      </c>
      <c r="G799" s="262">
        <f t="shared" si="153"/>
        <v>2565607.36</v>
      </c>
      <c r="H799" s="262">
        <f t="shared" si="154"/>
        <v>6807424</v>
      </c>
      <c r="I799" s="262">
        <f t="shared" si="155"/>
        <v>480000</v>
      </c>
      <c r="J799" s="262">
        <f t="shared" si="156"/>
        <v>33762293.759999998</v>
      </c>
      <c r="K799" s="262">
        <f t="shared" si="157"/>
        <v>41049717.759999998</v>
      </c>
      <c r="L799" s="7"/>
    </row>
    <row r="800" spans="1:12" s="17" customFormat="1" x14ac:dyDescent="0.25">
      <c r="A800" s="261"/>
      <c r="B800" s="271" t="s">
        <v>267</v>
      </c>
      <c r="C800" s="262">
        <v>5</v>
      </c>
      <c r="D800" s="262">
        <v>393452</v>
      </c>
      <c r="E800" s="262">
        <v>30000</v>
      </c>
      <c r="F800" s="262"/>
      <c r="G800" s="262">
        <f t="shared" si="153"/>
        <v>423452</v>
      </c>
      <c r="H800" s="262">
        <f t="shared" si="154"/>
        <v>1967260</v>
      </c>
      <c r="I800" s="262">
        <f t="shared" si="155"/>
        <v>150000</v>
      </c>
      <c r="J800" s="262">
        <f t="shared" si="156"/>
        <v>0</v>
      </c>
      <c r="K800" s="262">
        <f t="shared" si="157"/>
        <v>2117260</v>
      </c>
      <c r="L800" s="7"/>
    </row>
    <row r="801" spans="1:12" s="17" customFormat="1" x14ac:dyDescent="0.25">
      <c r="A801" s="261"/>
      <c r="B801" s="271" t="s">
        <v>275</v>
      </c>
      <c r="C801" s="262">
        <v>3</v>
      </c>
      <c r="D801" s="262">
        <v>462484</v>
      </c>
      <c r="E801" s="262">
        <v>30000</v>
      </c>
      <c r="F801" s="262"/>
      <c r="G801" s="262">
        <f t="shared" si="153"/>
        <v>492484</v>
      </c>
      <c r="H801" s="262">
        <f t="shared" si="154"/>
        <v>1387452</v>
      </c>
      <c r="I801" s="262">
        <f t="shared" si="155"/>
        <v>90000</v>
      </c>
      <c r="J801" s="262">
        <f t="shared" si="156"/>
        <v>0</v>
      </c>
      <c r="K801" s="262">
        <f t="shared" si="157"/>
        <v>1477452</v>
      </c>
      <c r="L801" s="7"/>
    </row>
    <row r="802" spans="1:12" s="17" customFormat="1" x14ac:dyDescent="0.25">
      <c r="A802" s="261"/>
      <c r="B802" s="271" t="s">
        <v>277</v>
      </c>
      <c r="C802" s="262">
        <v>2</v>
      </c>
      <c r="D802" s="262">
        <v>479742</v>
      </c>
      <c r="E802" s="262">
        <v>30000</v>
      </c>
      <c r="F802" s="262"/>
      <c r="G802" s="262">
        <f t="shared" si="153"/>
        <v>509742</v>
      </c>
      <c r="H802" s="262">
        <f t="shared" si="154"/>
        <v>959484</v>
      </c>
      <c r="I802" s="262">
        <f t="shared" si="155"/>
        <v>60000</v>
      </c>
      <c r="J802" s="262">
        <f t="shared" si="156"/>
        <v>0</v>
      </c>
      <c r="K802" s="262">
        <f t="shared" si="157"/>
        <v>1019484</v>
      </c>
      <c r="L802" s="7"/>
    </row>
    <row r="803" spans="1:12" s="17" customFormat="1" x14ac:dyDescent="0.25">
      <c r="A803" s="261"/>
      <c r="B803" s="271" t="s">
        <v>279</v>
      </c>
      <c r="C803" s="262">
        <v>5</v>
      </c>
      <c r="D803" s="262">
        <v>497000</v>
      </c>
      <c r="E803" s="262">
        <v>30000</v>
      </c>
      <c r="F803" s="262"/>
      <c r="G803" s="262">
        <f t="shared" si="153"/>
        <v>527000</v>
      </c>
      <c r="H803" s="262">
        <f t="shared" si="154"/>
        <v>2485000</v>
      </c>
      <c r="I803" s="262">
        <f t="shared" si="155"/>
        <v>150000</v>
      </c>
      <c r="J803" s="262">
        <f t="shared" si="156"/>
        <v>0</v>
      </c>
      <c r="K803" s="262">
        <f t="shared" si="157"/>
        <v>2635000</v>
      </c>
      <c r="L803" s="7"/>
    </row>
    <row r="804" spans="1:12" s="17" customFormat="1" x14ac:dyDescent="0.25">
      <c r="A804" s="261"/>
      <c r="B804" s="271" t="s">
        <v>281</v>
      </c>
      <c r="C804" s="262">
        <v>2</v>
      </c>
      <c r="D804" s="262">
        <v>496939</v>
      </c>
      <c r="E804" s="262">
        <v>30000</v>
      </c>
      <c r="F804" s="262">
        <v>296149.92</v>
      </c>
      <c r="G804" s="262">
        <f>SUM(D804:F804)</f>
        <v>823088.91999999993</v>
      </c>
      <c r="H804" s="262">
        <f t="shared" si="154"/>
        <v>993878</v>
      </c>
      <c r="I804" s="262">
        <f t="shared" si="155"/>
        <v>60000</v>
      </c>
      <c r="J804" s="262">
        <f t="shared" si="156"/>
        <v>592299.84</v>
      </c>
      <c r="K804" s="262">
        <f t="shared" si="157"/>
        <v>1646177.8399999999</v>
      </c>
      <c r="L804" s="7"/>
    </row>
    <row r="805" spans="1:12" s="17" customFormat="1" x14ac:dyDescent="0.25">
      <c r="A805" s="261"/>
      <c r="B805" s="271" t="s">
        <v>282</v>
      </c>
      <c r="C805" s="262">
        <v>1</v>
      </c>
      <c r="D805" s="262">
        <v>4240919</v>
      </c>
      <c r="E805" s="262">
        <v>30000</v>
      </c>
      <c r="F805" s="262">
        <v>2900496</v>
      </c>
      <c r="G805" s="262">
        <f>SUM(D805:F805)</f>
        <v>7171415</v>
      </c>
      <c r="H805" s="262">
        <f t="shared" si="154"/>
        <v>4240919</v>
      </c>
      <c r="I805" s="262">
        <f t="shared" si="155"/>
        <v>30000</v>
      </c>
      <c r="J805" s="262">
        <f t="shared" si="156"/>
        <v>2900496</v>
      </c>
      <c r="K805" s="262">
        <f t="shared" si="157"/>
        <v>7171415</v>
      </c>
      <c r="L805" s="7"/>
    </row>
    <row r="806" spans="1:12" s="17" customFormat="1" x14ac:dyDescent="0.25">
      <c r="A806" s="261"/>
      <c r="B806" s="271" t="s">
        <v>287</v>
      </c>
      <c r="C806" s="262">
        <v>3</v>
      </c>
      <c r="D806" s="262">
        <v>464666</v>
      </c>
      <c r="E806" s="262">
        <v>30000</v>
      </c>
      <c r="F806" s="262"/>
      <c r="G806" s="262">
        <f t="shared" ref="G806:G855" si="158">SUM(D806:F806)</f>
        <v>494666</v>
      </c>
      <c r="H806" s="262">
        <f t="shared" si="154"/>
        <v>1393998</v>
      </c>
      <c r="I806" s="262">
        <f t="shared" si="155"/>
        <v>90000</v>
      </c>
      <c r="J806" s="262">
        <f t="shared" si="156"/>
        <v>0</v>
      </c>
      <c r="K806" s="262">
        <f t="shared" si="157"/>
        <v>1483998</v>
      </c>
      <c r="L806" s="7"/>
    </row>
    <row r="807" spans="1:12" s="17" customFormat="1" x14ac:dyDescent="0.25">
      <c r="A807" s="261"/>
      <c r="B807" s="271" t="s">
        <v>288</v>
      </c>
      <c r="C807" s="262">
        <v>2</v>
      </c>
      <c r="D807" s="262">
        <v>474690</v>
      </c>
      <c r="E807" s="262">
        <v>30000</v>
      </c>
      <c r="F807" s="262"/>
      <c r="G807" s="262">
        <f t="shared" si="158"/>
        <v>504690</v>
      </c>
      <c r="H807" s="262">
        <f t="shared" si="154"/>
        <v>949380</v>
      </c>
      <c r="I807" s="262">
        <f t="shared" si="155"/>
        <v>60000</v>
      </c>
      <c r="J807" s="262">
        <f t="shared" si="156"/>
        <v>0</v>
      </c>
      <c r="K807" s="262">
        <f t="shared" si="157"/>
        <v>1009380</v>
      </c>
      <c r="L807" s="7"/>
    </row>
    <row r="808" spans="1:12" s="17" customFormat="1" x14ac:dyDescent="0.25">
      <c r="A808" s="261"/>
      <c r="B808" s="271" t="s">
        <v>290</v>
      </c>
      <c r="C808" s="262">
        <v>2</v>
      </c>
      <c r="D808" s="262">
        <v>494738</v>
      </c>
      <c r="E808" s="262">
        <v>30000</v>
      </c>
      <c r="F808" s="262"/>
      <c r="G808" s="262">
        <f t="shared" si="158"/>
        <v>524738</v>
      </c>
      <c r="H808" s="262">
        <f t="shared" si="154"/>
        <v>989476</v>
      </c>
      <c r="I808" s="262">
        <f t="shared" si="155"/>
        <v>60000</v>
      </c>
      <c r="J808" s="262">
        <f t="shared" si="156"/>
        <v>0</v>
      </c>
      <c r="K808" s="262">
        <f t="shared" si="157"/>
        <v>1049476</v>
      </c>
      <c r="L808" s="7"/>
    </row>
    <row r="809" spans="1:12" s="17" customFormat="1" x14ac:dyDescent="0.25">
      <c r="A809" s="261"/>
      <c r="B809" s="271" t="s">
        <v>291</v>
      </c>
      <c r="C809" s="262">
        <v>2</v>
      </c>
      <c r="D809" s="262">
        <v>504762</v>
      </c>
      <c r="E809" s="262">
        <v>30000</v>
      </c>
      <c r="F809" s="262"/>
      <c r="G809" s="262">
        <f t="shared" si="158"/>
        <v>534762</v>
      </c>
      <c r="H809" s="262">
        <f t="shared" si="154"/>
        <v>1009524</v>
      </c>
      <c r="I809" s="262">
        <f t="shared" si="155"/>
        <v>60000</v>
      </c>
      <c r="J809" s="262">
        <f t="shared" si="156"/>
        <v>0</v>
      </c>
      <c r="K809" s="262">
        <f t="shared" si="157"/>
        <v>1069524</v>
      </c>
      <c r="L809" s="7"/>
    </row>
    <row r="810" spans="1:12" s="17" customFormat="1" x14ac:dyDescent="0.25">
      <c r="A810" s="261"/>
      <c r="B810" s="271" t="s">
        <v>293</v>
      </c>
      <c r="C810" s="262">
        <v>2</v>
      </c>
      <c r="D810" s="262">
        <v>524810</v>
      </c>
      <c r="E810" s="262">
        <v>30000</v>
      </c>
      <c r="F810" s="262"/>
      <c r="G810" s="262">
        <f t="shared" si="158"/>
        <v>554810</v>
      </c>
      <c r="H810" s="262">
        <f t="shared" si="154"/>
        <v>1049620</v>
      </c>
      <c r="I810" s="262">
        <f t="shared" si="155"/>
        <v>60000</v>
      </c>
      <c r="J810" s="262">
        <f t="shared" si="156"/>
        <v>0</v>
      </c>
      <c r="K810" s="262">
        <f t="shared" si="157"/>
        <v>1109620</v>
      </c>
      <c r="L810" s="7"/>
    </row>
    <row r="811" spans="1:12" s="17" customFormat="1" x14ac:dyDescent="0.25">
      <c r="A811" s="261"/>
      <c r="B811" s="271" t="s">
        <v>296</v>
      </c>
      <c r="C811" s="262">
        <v>20</v>
      </c>
      <c r="D811" s="262">
        <v>795691</v>
      </c>
      <c r="E811" s="262">
        <v>30000</v>
      </c>
      <c r="F811" s="262">
        <v>3737940</v>
      </c>
      <c r="G811" s="262">
        <f>SUM(D811:F811)</f>
        <v>4563631</v>
      </c>
      <c r="H811" s="262">
        <f t="shared" si="154"/>
        <v>15913820</v>
      </c>
      <c r="I811" s="262">
        <f t="shared" si="155"/>
        <v>600000</v>
      </c>
      <c r="J811" s="262">
        <f t="shared" si="156"/>
        <v>74758800</v>
      </c>
      <c r="K811" s="262">
        <f t="shared" si="157"/>
        <v>91272620</v>
      </c>
      <c r="L811" s="7"/>
    </row>
    <row r="812" spans="1:12" s="17" customFormat="1" x14ac:dyDescent="0.25">
      <c r="A812" s="261"/>
      <c r="B812" s="271" t="s">
        <v>297</v>
      </c>
      <c r="C812" s="262">
        <v>1</v>
      </c>
      <c r="D812" s="262">
        <v>5611145</v>
      </c>
      <c r="E812" s="262">
        <v>30000</v>
      </c>
      <c r="F812" s="262">
        <v>4792716</v>
      </c>
      <c r="G812" s="262">
        <f>SUM(D812:F812)</f>
        <v>10433861</v>
      </c>
      <c r="H812" s="262">
        <f t="shared" si="154"/>
        <v>5611145</v>
      </c>
      <c r="I812" s="262">
        <f t="shared" si="155"/>
        <v>30000</v>
      </c>
      <c r="J812" s="262">
        <f t="shared" si="156"/>
        <v>4792716</v>
      </c>
      <c r="K812" s="262">
        <f t="shared" si="157"/>
        <v>10433861</v>
      </c>
      <c r="L812" s="7"/>
    </row>
    <row r="813" spans="1:12" s="17" customFormat="1" x14ac:dyDescent="0.25">
      <c r="A813" s="261"/>
      <c r="B813" s="271" t="s">
        <v>298</v>
      </c>
      <c r="C813" s="262">
        <v>1</v>
      </c>
      <c r="D813" s="262">
        <v>851864</v>
      </c>
      <c r="E813" s="262">
        <v>30000</v>
      </c>
      <c r="F813" s="262">
        <v>196105</v>
      </c>
      <c r="G813" s="262">
        <f>SUM(D813:F813)</f>
        <v>1077969</v>
      </c>
      <c r="H813" s="262">
        <f t="shared" si="154"/>
        <v>851864</v>
      </c>
      <c r="I813" s="262">
        <f t="shared" si="155"/>
        <v>30000</v>
      </c>
      <c r="J813" s="262">
        <f t="shared" si="156"/>
        <v>196105</v>
      </c>
      <c r="K813" s="262">
        <f t="shared" si="157"/>
        <v>1077969</v>
      </c>
      <c r="L813" s="7"/>
    </row>
    <row r="814" spans="1:12" s="17" customFormat="1" x14ac:dyDescent="0.25">
      <c r="A814" s="261"/>
      <c r="B814" s="271" t="s">
        <v>300</v>
      </c>
      <c r="C814" s="262">
        <v>2</v>
      </c>
      <c r="D814" s="262">
        <v>908037</v>
      </c>
      <c r="E814" s="262">
        <v>30000</v>
      </c>
      <c r="F814" s="262">
        <v>146161.92000000001</v>
      </c>
      <c r="G814" s="262">
        <f>SUM(D814:F814)</f>
        <v>1084198.92</v>
      </c>
      <c r="H814" s="262">
        <f t="shared" si="154"/>
        <v>1816074</v>
      </c>
      <c r="I814" s="262">
        <f t="shared" si="155"/>
        <v>60000</v>
      </c>
      <c r="J814" s="262">
        <f t="shared" si="156"/>
        <v>292323.84000000003</v>
      </c>
      <c r="K814" s="262">
        <f t="shared" si="157"/>
        <v>2168397.84</v>
      </c>
      <c r="L814" s="7"/>
    </row>
    <row r="815" spans="1:12" s="17" customFormat="1" x14ac:dyDescent="0.25">
      <c r="A815" s="261"/>
      <c r="B815" s="271" t="s">
        <v>301</v>
      </c>
      <c r="C815" s="262">
        <v>1</v>
      </c>
      <c r="D815" s="262">
        <v>522743</v>
      </c>
      <c r="E815" s="262">
        <v>30000</v>
      </c>
      <c r="F815" s="262"/>
      <c r="G815" s="262">
        <f t="shared" si="158"/>
        <v>552743</v>
      </c>
      <c r="H815" s="262">
        <f t="shared" si="154"/>
        <v>522743</v>
      </c>
      <c r="I815" s="262">
        <f t="shared" si="155"/>
        <v>30000</v>
      </c>
      <c r="J815" s="262">
        <f t="shared" si="156"/>
        <v>0</v>
      </c>
      <c r="K815" s="262">
        <f t="shared" si="157"/>
        <v>552743</v>
      </c>
      <c r="L815" s="7"/>
    </row>
    <row r="816" spans="1:12" s="17" customFormat="1" x14ac:dyDescent="0.25">
      <c r="A816" s="261"/>
      <c r="B816" s="271" t="s">
        <v>309</v>
      </c>
      <c r="C816" s="262">
        <v>1</v>
      </c>
      <c r="D816" s="262">
        <v>620495</v>
      </c>
      <c r="E816" s="262">
        <v>30000</v>
      </c>
      <c r="F816" s="262"/>
      <c r="G816" s="262">
        <f t="shared" si="158"/>
        <v>650495</v>
      </c>
      <c r="H816" s="262">
        <f t="shared" si="154"/>
        <v>620495</v>
      </c>
      <c r="I816" s="262">
        <f t="shared" si="155"/>
        <v>30000</v>
      </c>
      <c r="J816" s="262">
        <f t="shared" si="156"/>
        <v>0</v>
      </c>
      <c r="K816" s="262">
        <f t="shared" si="157"/>
        <v>650495</v>
      </c>
      <c r="L816" s="7"/>
    </row>
    <row r="817" spans="1:12" s="17" customFormat="1" x14ac:dyDescent="0.25">
      <c r="A817" s="261"/>
      <c r="B817" s="271" t="s">
        <v>311</v>
      </c>
      <c r="C817" s="262">
        <v>1</v>
      </c>
      <c r="D817" s="262">
        <v>661237</v>
      </c>
      <c r="E817" s="262">
        <v>30000</v>
      </c>
      <c r="F817" s="262"/>
      <c r="G817" s="262">
        <f t="shared" si="158"/>
        <v>691237</v>
      </c>
      <c r="H817" s="262">
        <f t="shared" si="154"/>
        <v>661237</v>
      </c>
      <c r="I817" s="262">
        <f t="shared" si="155"/>
        <v>30000</v>
      </c>
      <c r="J817" s="262">
        <f t="shared" si="156"/>
        <v>0</v>
      </c>
      <c r="K817" s="262">
        <f t="shared" si="157"/>
        <v>691237</v>
      </c>
      <c r="L817" s="7"/>
    </row>
    <row r="818" spans="1:12" s="17" customFormat="1" x14ac:dyDescent="0.25">
      <c r="A818" s="261"/>
      <c r="B818" s="271" t="s">
        <v>311</v>
      </c>
      <c r="C818" s="262">
        <v>146</v>
      </c>
      <c r="D818" s="262">
        <v>1151313</v>
      </c>
      <c r="E818" s="262">
        <v>30000</v>
      </c>
      <c r="F818" s="262">
        <v>5971692</v>
      </c>
      <c r="G818" s="262">
        <f>SUM(D818:F818)</f>
        <v>7153005</v>
      </c>
      <c r="H818" s="262">
        <f t="shared" si="154"/>
        <v>168091698</v>
      </c>
      <c r="I818" s="262">
        <f t="shared" si="155"/>
        <v>4380000</v>
      </c>
      <c r="J818" s="262">
        <f t="shared" si="156"/>
        <v>871867032</v>
      </c>
      <c r="K818" s="262">
        <f t="shared" si="157"/>
        <v>1044338730</v>
      </c>
      <c r="L818" s="7"/>
    </row>
    <row r="819" spans="1:12" s="17" customFormat="1" x14ac:dyDescent="0.25">
      <c r="A819" s="261"/>
      <c r="B819" s="271" t="s">
        <v>312</v>
      </c>
      <c r="C819" s="262">
        <v>1</v>
      </c>
      <c r="D819" s="262">
        <v>1189120</v>
      </c>
      <c r="E819" s="262">
        <v>30000</v>
      </c>
      <c r="F819" s="262">
        <v>334318.08000000002</v>
      </c>
      <c r="G819" s="262">
        <f>SUM(D819:F819)</f>
        <v>1553438.08</v>
      </c>
      <c r="H819" s="262">
        <f t="shared" si="154"/>
        <v>1189120</v>
      </c>
      <c r="I819" s="262">
        <f t="shared" si="155"/>
        <v>30000</v>
      </c>
      <c r="J819" s="262">
        <f t="shared" si="156"/>
        <v>334318.08000000002</v>
      </c>
      <c r="K819" s="262">
        <f t="shared" si="157"/>
        <v>1553438.08</v>
      </c>
      <c r="L819" s="7"/>
    </row>
    <row r="820" spans="1:12" s="17" customFormat="1" x14ac:dyDescent="0.25">
      <c r="A820" s="261"/>
      <c r="B820" s="271" t="s">
        <v>312</v>
      </c>
      <c r="C820" s="262">
        <v>1</v>
      </c>
      <c r="D820" s="262">
        <v>7392049</v>
      </c>
      <c r="E820" s="262">
        <v>30000</v>
      </c>
      <c r="F820" s="262">
        <v>5833128</v>
      </c>
      <c r="G820" s="262">
        <f>SUM(D820:F820)</f>
        <v>13255177</v>
      </c>
      <c r="H820" s="262">
        <f t="shared" si="154"/>
        <v>7392049</v>
      </c>
      <c r="I820" s="262">
        <f t="shared" si="155"/>
        <v>30000</v>
      </c>
      <c r="J820" s="262">
        <f t="shared" si="156"/>
        <v>5833128</v>
      </c>
      <c r="K820" s="262">
        <f t="shared" si="157"/>
        <v>13255177</v>
      </c>
      <c r="L820" s="7"/>
    </row>
    <row r="821" spans="1:12" s="17" customFormat="1" x14ac:dyDescent="0.25">
      <c r="A821" s="261"/>
      <c r="B821" s="271" t="s">
        <v>314</v>
      </c>
      <c r="C821" s="262">
        <v>3</v>
      </c>
      <c r="D821" s="262">
        <v>730546</v>
      </c>
      <c r="E821" s="262">
        <v>30000</v>
      </c>
      <c r="F821" s="262"/>
      <c r="G821" s="262">
        <f t="shared" si="158"/>
        <v>760546</v>
      </c>
      <c r="H821" s="262">
        <f t="shared" si="154"/>
        <v>2191638</v>
      </c>
      <c r="I821" s="262">
        <f t="shared" si="155"/>
        <v>90000</v>
      </c>
      <c r="J821" s="262">
        <f t="shared" si="156"/>
        <v>0</v>
      </c>
      <c r="K821" s="262">
        <f t="shared" si="157"/>
        <v>2281638</v>
      </c>
      <c r="L821" s="7"/>
    </row>
    <row r="822" spans="1:12" s="17" customFormat="1" x14ac:dyDescent="0.25">
      <c r="A822" s="261"/>
      <c r="B822" s="271" t="s">
        <v>314</v>
      </c>
      <c r="C822" s="262">
        <v>1</v>
      </c>
      <c r="D822" s="262">
        <v>1264734</v>
      </c>
      <c r="E822" s="262">
        <v>30000</v>
      </c>
      <c r="F822" s="262">
        <v>352014</v>
      </c>
      <c r="G822" s="262">
        <f>SUM(D822:F822)</f>
        <v>1646748</v>
      </c>
      <c r="H822" s="262">
        <f t="shared" si="154"/>
        <v>1264734</v>
      </c>
      <c r="I822" s="262">
        <f t="shared" si="155"/>
        <v>30000</v>
      </c>
      <c r="J822" s="262">
        <f t="shared" si="156"/>
        <v>352014</v>
      </c>
      <c r="K822" s="262">
        <f t="shared" si="157"/>
        <v>1646748</v>
      </c>
      <c r="L822" s="7"/>
    </row>
    <row r="823" spans="1:12" s="17" customFormat="1" x14ac:dyDescent="0.25">
      <c r="A823" s="261"/>
      <c r="B823" s="271" t="s">
        <v>315</v>
      </c>
      <c r="C823" s="262">
        <v>1</v>
      </c>
      <c r="D823" s="262">
        <v>753649</v>
      </c>
      <c r="E823" s="262">
        <v>30000</v>
      </c>
      <c r="F823" s="262"/>
      <c r="G823" s="262">
        <f t="shared" si="158"/>
        <v>783649</v>
      </c>
      <c r="H823" s="262">
        <f t="shared" si="154"/>
        <v>753649</v>
      </c>
      <c r="I823" s="262">
        <f t="shared" si="155"/>
        <v>30000</v>
      </c>
      <c r="J823" s="262">
        <f t="shared" si="156"/>
        <v>0</v>
      </c>
      <c r="K823" s="262">
        <f t="shared" si="157"/>
        <v>783649</v>
      </c>
      <c r="L823" s="7"/>
    </row>
    <row r="824" spans="1:12" s="17" customFormat="1" x14ac:dyDescent="0.25">
      <c r="A824" s="261"/>
      <c r="B824" s="271" t="s">
        <v>315</v>
      </c>
      <c r="C824" s="262">
        <v>1</v>
      </c>
      <c r="D824" s="262">
        <v>1302541</v>
      </c>
      <c r="E824" s="262">
        <v>30000</v>
      </c>
      <c r="F824" s="262">
        <v>364831.92</v>
      </c>
      <c r="G824" s="262">
        <f>SUM(D824:F824)</f>
        <v>1697372.92</v>
      </c>
      <c r="H824" s="262">
        <f t="shared" si="154"/>
        <v>1302541</v>
      </c>
      <c r="I824" s="262">
        <f t="shared" si="155"/>
        <v>30000</v>
      </c>
      <c r="J824" s="262">
        <f t="shared" si="156"/>
        <v>364831.92</v>
      </c>
      <c r="K824" s="262">
        <f t="shared" si="157"/>
        <v>1697372.92</v>
      </c>
      <c r="L824" s="7"/>
    </row>
    <row r="825" spans="1:12" s="17" customFormat="1" x14ac:dyDescent="0.25">
      <c r="A825" s="261"/>
      <c r="B825" s="271" t="s">
        <v>316</v>
      </c>
      <c r="C825" s="262">
        <v>1</v>
      </c>
      <c r="D825" s="262">
        <v>776752</v>
      </c>
      <c r="E825" s="262">
        <v>30000</v>
      </c>
      <c r="F825" s="262"/>
      <c r="G825" s="262">
        <f t="shared" si="158"/>
        <v>806752</v>
      </c>
      <c r="H825" s="262">
        <f t="shared" si="154"/>
        <v>776752</v>
      </c>
      <c r="I825" s="262">
        <f t="shared" si="155"/>
        <v>30000</v>
      </c>
      <c r="J825" s="262">
        <f t="shared" si="156"/>
        <v>0</v>
      </c>
      <c r="K825" s="262">
        <f t="shared" si="157"/>
        <v>806752</v>
      </c>
      <c r="L825" s="7"/>
    </row>
    <row r="826" spans="1:12" s="17" customFormat="1" x14ac:dyDescent="0.25">
      <c r="A826" s="261"/>
      <c r="B826" s="271" t="s">
        <v>316</v>
      </c>
      <c r="C826" s="262">
        <v>1</v>
      </c>
      <c r="D826" s="262">
        <v>1340348</v>
      </c>
      <c r="E826" s="262">
        <v>30000</v>
      </c>
      <c r="F826" s="262">
        <v>369709.92</v>
      </c>
      <c r="G826" s="262">
        <f>SUM(D826:F826)</f>
        <v>1740057.92</v>
      </c>
      <c r="H826" s="262">
        <f t="shared" si="154"/>
        <v>1340348</v>
      </c>
      <c r="I826" s="262">
        <f t="shared" si="155"/>
        <v>30000</v>
      </c>
      <c r="J826" s="262">
        <f t="shared" si="156"/>
        <v>369709.92</v>
      </c>
      <c r="K826" s="262">
        <f t="shared" si="157"/>
        <v>1740057.92</v>
      </c>
      <c r="L826" s="7"/>
    </row>
    <row r="827" spans="1:12" s="17" customFormat="1" x14ac:dyDescent="0.25">
      <c r="A827" s="261"/>
      <c r="B827" s="271" t="s">
        <v>317</v>
      </c>
      <c r="C827" s="262">
        <v>1</v>
      </c>
      <c r="D827" s="262">
        <v>1378155</v>
      </c>
      <c r="E827" s="262">
        <v>30000</v>
      </c>
      <c r="F827" s="262">
        <v>378550.08</v>
      </c>
      <c r="G827" s="262">
        <f>SUM(D827:F827)</f>
        <v>1786705.08</v>
      </c>
      <c r="H827" s="262">
        <f t="shared" si="154"/>
        <v>1378155</v>
      </c>
      <c r="I827" s="262">
        <f t="shared" si="155"/>
        <v>30000</v>
      </c>
      <c r="J827" s="262">
        <f t="shared" si="156"/>
        <v>378550.08</v>
      </c>
      <c r="K827" s="262">
        <f t="shared" si="157"/>
        <v>1786705.08</v>
      </c>
      <c r="L827" s="7"/>
    </row>
    <row r="828" spans="1:12" s="17" customFormat="1" x14ac:dyDescent="0.25">
      <c r="A828" s="261"/>
      <c r="B828" s="271" t="s">
        <v>318</v>
      </c>
      <c r="C828" s="262">
        <v>5</v>
      </c>
      <c r="D828" s="262">
        <v>822959</v>
      </c>
      <c r="E828" s="262">
        <v>30000</v>
      </c>
      <c r="F828" s="262"/>
      <c r="G828" s="262">
        <f t="shared" si="158"/>
        <v>852959</v>
      </c>
      <c r="H828" s="262">
        <f t="shared" si="154"/>
        <v>4114795</v>
      </c>
      <c r="I828" s="262">
        <f t="shared" si="155"/>
        <v>150000</v>
      </c>
      <c r="J828" s="262">
        <f t="shared" si="156"/>
        <v>0</v>
      </c>
      <c r="K828" s="262">
        <f t="shared" si="157"/>
        <v>4264795</v>
      </c>
      <c r="L828" s="7"/>
    </row>
    <row r="829" spans="1:12" s="17" customFormat="1" x14ac:dyDescent="0.25">
      <c r="A829" s="261"/>
      <c r="B829" s="271" t="s">
        <v>319</v>
      </c>
      <c r="C829" s="262">
        <v>1</v>
      </c>
      <c r="D829" s="262">
        <v>1453769</v>
      </c>
      <c r="E829" s="262">
        <v>30000</v>
      </c>
      <c r="F829" s="262">
        <v>405088.08</v>
      </c>
      <c r="G829" s="262">
        <f>SUM(D829:F829)</f>
        <v>1888857.08</v>
      </c>
      <c r="H829" s="262">
        <f t="shared" si="154"/>
        <v>1453769</v>
      </c>
      <c r="I829" s="262">
        <f t="shared" si="155"/>
        <v>30000</v>
      </c>
      <c r="J829" s="262">
        <f t="shared" si="156"/>
        <v>405088.08</v>
      </c>
      <c r="K829" s="262">
        <f t="shared" si="157"/>
        <v>1888857.08</v>
      </c>
      <c r="L829" s="7"/>
    </row>
    <row r="830" spans="1:12" s="17" customFormat="1" x14ac:dyDescent="0.25">
      <c r="A830" s="261"/>
      <c r="B830" s="271" t="s">
        <v>324</v>
      </c>
      <c r="C830" s="262">
        <v>2</v>
      </c>
      <c r="D830" s="262">
        <v>961577</v>
      </c>
      <c r="E830" s="262">
        <v>30000</v>
      </c>
      <c r="F830" s="262"/>
      <c r="G830" s="262">
        <f t="shared" si="158"/>
        <v>991577</v>
      </c>
      <c r="H830" s="262">
        <f t="shared" si="154"/>
        <v>1923154</v>
      </c>
      <c r="I830" s="262">
        <f t="shared" si="155"/>
        <v>60000</v>
      </c>
      <c r="J830" s="262">
        <f t="shared" si="156"/>
        <v>0</v>
      </c>
      <c r="K830" s="262">
        <f t="shared" si="157"/>
        <v>1983154</v>
      </c>
      <c r="L830" s="7"/>
    </row>
    <row r="831" spans="1:12" s="17" customFormat="1" x14ac:dyDescent="0.25">
      <c r="A831" s="261"/>
      <c r="B831" s="271" t="s">
        <v>326</v>
      </c>
      <c r="C831" s="262">
        <v>15</v>
      </c>
      <c r="D831" s="262">
        <v>826204</v>
      </c>
      <c r="E831" s="262">
        <v>30000</v>
      </c>
      <c r="F831" s="262"/>
      <c r="G831" s="262">
        <f t="shared" si="158"/>
        <v>856204</v>
      </c>
      <c r="H831" s="262">
        <f t="shared" si="154"/>
        <v>12393060</v>
      </c>
      <c r="I831" s="262">
        <f t="shared" si="155"/>
        <v>450000</v>
      </c>
      <c r="J831" s="262">
        <f t="shared" si="156"/>
        <v>0</v>
      </c>
      <c r="K831" s="262">
        <f t="shared" si="157"/>
        <v>12843060</v>
      </c>
      <c r="L831" s="7"/>
    </row>
    <row r="832" spans="1:12" s="17" customFormat="1" x14ac:dyDescent="0.25">
      <c r="A832" s="261"/>
      <c r="B832" s="271" t="s">
        <v>326</v>
      </c>
      <c r="C832" s="262">
        <v>15</v>
      </c>
      <c r="D832" s="262">
        <v>1336307</v>
      </c>
      <c r="E832" s="262">
        <v>30000</v>
      </c>
      <c r="F832" s="262">
        <v>8468938.8000000007</v>
      </c>
      <c r="G832" s="262">
        <f>SUM(D832:F832)</f>
        <v>9835245.8000000007</v>
      </c>
      <c r="H832" s="262">
        <f t="shared" si="154"/>
        <v>20044605</v>
      </c>
      <c r="I832" s="262">
        <f t="shared" si="155"/>
        <v>450000</v>
      </c>
      <c r="J832" s="262">
        <f t="shared" si="156"/>
        <v>127034082.00000001</v>
      </c>
      <c r="K832" s="262">
        <f t="shared" si="157"/>
        <v>147528687</v>
      </c>
      <c r="L832" s="7"/>
    </row>
    <row r="833" spans="1:12" s="17" customFormat="1" x14ac:dyDescent="0.25">
      <c r="A833" s="261"/>
      <c r="B833" s="271" t="s">
        <v>327</v>
      </c>
      <c r="C833" s="262">
        <v>7</v>
      </c>
      <c r="D833" s="262">
        <v>857983</v>
      </c>
      <c r="E833" s="262">
        <v>30000</v>
      </c>
      <c r="F833" s="262"/>
      <c r="G833" s="262">
        <f t="shared" si="158"/>
        <v>887983</v>
      </c>
      <c r="H833" s="262">
        <f t="shared" si="154"/>
        <v>6005881</v>
      </c>
      <c r="I833" s="262">
        <f t="shared" si="155"/>
        <v>210000</v>
      </c>
      <c r="J833" s="262">
        <f t="shared" si="156"/>
        <v>0</v>
      </c>
      <c r="K833" s="262">
        <f t="shared" si="157"/>
        <v>6215881</v>
      </c>
      <c r="L833" s="7"/>
    </row>
    <row r="834" spans="1:12" s="17" customFormat="1" x14ac:dyDescent="0.25">
      <c r="A834" s="261"/>
      <c r="B834" s="271" t="s">
        <v>327</v>
      </c>
      <c r="C834" s="262">
        <v>3</v>
      </c>
      <c r="D834" s="262">
        <v>1350780</v>
      </c>
      <c r="E834" s="262">
        <v>30000</v>
      </c>
      <c r="F834" s="262">
        <v>1147793.76</v>
      </c>
      <c r="G834" s="262">
        <f>SUM(D834:F834)</f>
        <v>2528573.7599999998</v>
      </c>
      <c r="H834" s="262">
        <f t="shared" si="154"/>
        <v>4052340</v>
      </c>
      <c r="I834" s="262">
        <f t="shared" si="155"/>
        <v>90000</v>
      </c>
      <c r="J834" s="262">
        <f t="shared" si="156"/>
        <v>3443381.2800000003</v>
      </c>
      <c r="K834" s="262">
        <f t="shared" si="157"/>
        <v>7585721.2799999993</v>
      </c>
      <c r="L834" s="7"/>
    </row>
    <row r="835" spans="1:12" s="17" customFormat="1" x14ac:dyDescent="0.25">
      <c r="A835" s="261"/>
      <c r="B835" s="271" t="s">
        <v>328</v>
      </c>
      <c r="C835" s="262">
        <v>4</v>
      </c>
      <c r="D835" s="262">
        <v>1425253</v>
      </c>
      <c r="E835" s="262">
        <v>30000</v>
      </c>
      <c r="F835" s="262">
        <v>2393887.6800000002</v>
      </c>
      <c r="G835" s="262">
        <f>SUM(D835:F835)</f>
        <v>3849140.68</v>
      </c>
      <c r="H835" s="262">
        <f t="shared" si="154"/>
        <v>5701012</v>
      </c>
      <c r="I835" s="262">
        <f t="shared" si="155"/>
        <v>120000</v>
      </c>
      <c r="J835" s="262">
        <f t="shared" si="156"/>
        <v>9575550.7200000007</v>
      </c>
      <c r="K835" s="262">
        <f t="shared" si="157"/>
        <v>15396562.720000001</v>
      </c>
      <c r="L835" s="7"/>
    </row>
    <row r="836" spans="1:12" s="17" customFormat="1" x14ac:dyDescent="0.25">
      <c r="A836" s="261"/>
      <c r="B836" s="271" t="s">
        <v>329</v>
      </c>
      <c r="C836" s="262">
        <v>1</v>
      </c>
      <c r="D836" s="262">
        <v>906556</v>
      </c>
      <c r="E836" s="262">
        <v>30000</v>
      </c>
      <c r="F836" s="262"/>
      <c r="G836" s="262">
        <f t="shared" si="158"/>
        <v>936556</v>
      </c>
      <c r="H836" s="262">
        <f t="shared" si="154"/>
        <v>906556</v>
      </c>
      <c r="I836" s="262">
        <f t="shared" si="155"/>
        <v>30000</v>
      </c>
      <c r="J836" s="262">
        <f t="shared" si="156"/>
        <v>0</v>
      </c>
      <c r="K836" s="262">
        <f t="shared" si="157"/>
        <v>936556</v>
      </c>
      <c r="L836" s="7"/>
    </row>
    <row r="837" spans="1:12" s="17" customFormat="1" x14ac:dyDescent="0.25">
      <c r="A837" s="261"/>
      <c r="B837" s="271" t="s">
        <v>329</v>
      </c>
      <c r="C837" s="262">
        <v>6</v>
      </c>
      <c r="D837" s="262">
        <v>1469726</v>
      </c>
      <c r="E837" s="262">
        <v>30000</v>
      </c>
      <c r="F837" s="262">
        <v>3186312.48</v>
      </c>
      <c r="G837" s="262">
        <f>SUM(D837:F837)</f>
        <v>4686038.4800000004</v>
      </c>
      <c r="H837" s="262">
        <f t="shared" si="154"/>
        <v>8818356</v>
      </c>
      <c r="I837" s="262">
        <f t="shared" si="155"/>
        <v>180000</v>
      </c>
      <c r="J837" s="262">
        <f t="shared" si="156"/>
        <v>19117874.879999999</v>
      </c>
      <c r="K837" s="262">
        <f t="shared" si="157"/>
        <v>28116230.880000003</v>
      </c>
      <c r="L837" s="7"/>
    </row>
    <row r="838" spans="1:12" s="17" customFormat="1" x14ac:dyDescent="0.25">
      <c r="A838" s="261"/>
      <c r="B838" s="271" t="s">
        <v>330</v>
      </c>
      <c r="C838" s="262">
        <v>4</v>
      </c>
      <c r="D838" s="262">
        <v>933340</v>
      </c>
      <c r="E838" s="262">
        <v>30000</v>
      </c>
      <c r="F838" s="262"/>
      <c r="G838" s="262">
        <f t="shared" si="158"/>
        <v>963340</v>
      </c>
      <c r="H838" s="262">
        <f t="shared" si="154"/>
        <v>3733360</v>
      </c>
      <c r="I838" s="262">
        <f t="shared" si="155"/>
        <v>120000</v>
      </c>
      <c r="J838" s="262">
        <f t="shared" si="156"/>
        <v>0</v>
      </c>
      <c r="K838" s="262">
        <f t="shared" si="157"/>
        <v>3853360</v>
      </c>
      <c r="L838" s="7"/>
    </row>
    <row r="839" spans="1:12" s="17" customFormat="1" x14ac:dyDescent="0.25">
      <c r="A839" s="261"/>
      <c r="B839" s="271" t="s">
        <v>331</v>
      </c>
      <c r="C839" s="262">
        <v>1</v>
      </c>
      <c r="D839" s="262">
        <v>960124</v>
      </c>
      <c r="E839" s="262">
        <v>30000</v>
      </c>
      <c r="F839" s="262"/>
      <c r="G839" s="262">
        <f t="shared" si="158"/>
        <v>990124</v>
      </c>
      <c r="H839" s="262">
        <f t="shared" si="154"/>
        <v>960124</v>
      </c>
      <c r="I839" s="262">
        <f t="shared" si="155"/>
        <v>30000</v>
      </c>
      <c r="J839" s="262">
        <f t="shared" si="156"/>
        <v>0</v>
      </c>
      <c r="K839" s="262">
        <f t="shared" si="157"/>
        <v>990124</v>
      </c>
      <c r="L839" s="7"/>
    </row>
    <row r="840" spans="1:12" s="17" customFormat="1" x14ac:dyDescent="0.25">
      <c r="A840" s="261"/>
      <c r="B840" s="271" t="s">
        <v>332</v>
      </c>
      <c r="C840" s="262">
        <v>1</v>
      </c>
      <c r="D840" s="262">
        <v>986908</v>
      </c>
      <c r="E840" s="262">
        <v>30000</v>
      </c>
      <c r="F840" s="262"/>
      <c r="G840" s="262">
        <f t="shared" si="158"/>
        <v>1016908</v>
      </c>
      <c r="H840" s="262">
        <f t="shared" si="154"/>
        <v>986908</v>
      </c>
      <c r="I840" s="262">
        <f t="shared" si="155"/>
        <v>30000</v>
      </c>
      <c r="J840" s="262">
        <f t="shared" si="156"/>
        <v>0</v>
      </c>
      <c r="K840" s="262">
        <f t="shared" si="157"/>
        <v>1016908</v>
      </c>
      <c r="L840" s="7"/>
    </row>
    <row r="841" spans="1:12" s="17" customFormat="1" x14ac:dyDescent="0.25">
      <c r="A841" s="261"/>
      <c r="B841" s="271" t="s">
        <v>332</v>
      </c>
      <c r="C841" s="262">
        <v>1</v>
      </c>
      <c r="D841" s="262">
        <v>1603144</v>
      </c>
      <c r="E841" s="262">
        <v>30000</v>
      </c>
      <c r="F841" s="262">
        <v>666708</v>
      </c>
      <c r="G841" s="262">
        <f>SUM(D841:F841)</f>
        <v>2299852</v>
      </c>
      <c r="H841" s="262">
        <f t="shared" si="154"/>
        <v>1603144</v>
      </c>
      <c r="I841" s="262">
        <f t="shared" si="155"/>
        <v>30000</v>
      </c>
      <c r="J841" s="262">
        <f t="shared" si="156"/>
        <v>666708</v>
      </c>
      <c r="K841" s="262">
        <f t="shared" si="157"/>
        <v>2299852</v>
      </c>
      <c r="L841" s="7"/>
    </row>
    <row r="842" spans="1:12" s="17" customFormat="1" x14ac:dyDescent="0.25">
      <c r="A842" s="261"/>
      <c r="B842" s="271" t="s">
        <v>339</v>
      </c>
      <c r="C842" s="262">
        <v>1</v>
      </c>
      <c r="D842" s="262">
        <v>1914454</v>
      </c>
      <c r="E842" s="262">
        <v>30000</v>
      </c>
      <c r="F842" s="262">
        <v>505464</v>
      </c>
      <c r="G842" s="262">
        <f>SUM(D842:F842)</f>
        <v>2449918</v>
      </c>
      <c r="H842" s="262">
        <f t="shared" si="154"/>
        <v>1914454</v>
      </c>
      <c r="I842" s="262">
        <f t="shared" si="155"/>
        <v>30000</v>
      </c>
      <c r="J842" s="262">
        <f t="shared" si="156"/>
        <v>505464</v>
      </c>
      <c r="K842" s="262">
        <f t="shared" si="157"/>
        <v>2449918</v>
      </c>
      <c r="L842" s="7"/>
    </row>
    <row r="843" spans="1:12" s="17" customFormat="1" x14ac:dyDescent="0.25">
      <c r="A843" s="261"/>
      <c r="B843" s="271" t="s">
        <v>341</v>
      </c>
      <c r="C843" s="262">
        <v>3</v>
      </c>
      <c r="D843" s="262">
        <v>960604</v>
      </c>
      <c r="E843" s="262">
        <v>30000</v>
      </c>
      <c r="F843" s="262"/>
      <c r="G843" s="262">
        <f t="shared" si="158"/>
        <v>990604</v>
      </c>
      <c r="H843" s="262">
        <f t="shared" si="154"/>
        <v>2881812</v>
      </c>
      <c r="I843" s="262">
        <f t="shared" si="155"/>
        <v>90000</v>
      </c>
      <c r="J843" s="262">
        <f t="shared" si="156"/>
        <v>0</v>
      </c>
      <c r="K843" s="262">
        <f t="shared" si="157"/>
        <v>2971812</v>
      </c>
      <c r="L843" s="7"/>
    </row>
    <row r="844" spans="1:12" s="17" customFormat="1" x14ac:dyDescent="0.25">
      <c r="A844" s="261"/>
      <c r="B844" s="271" t="s">
        <v>341</v>
      </c>
      <c r="C844" s="262">
        <v>35</v>
      </c>
      <c r="D844" s="262">
        <v>1569517</v>
      </c>
      <c r="E844" s="262">
        <v>30000</v>
      </c>
      <c r="F844" s="262">
        <v>22861230</v>
      </c>
      <c r="G844" s="262">
        <f>SUM(D844:F844)</f>
        <v>24460747</v>
      </c>
      <c r="H844" s="262">
        <f t="shared" si="154"/>
        <v>54933095</v>
      </c>
      <c r="I844" s="262">
        <f t="shared" si="155"/>
        <v>1050000</v>
      </c>
      <c r="J844" s="262">
        <f t="shared" si="156"/>
        <v>800143050</v>
      </c>
      <c r="K844" s="262">
        <f t="shared" si="157"/>
        <v>856126145</v>
      </c>
      <c r="L844" s="7"/>
    </row>
    <row r="845" spans="1:12" s="17" customFormat="1" x14ac:dyDescent="0.25">
      <c r="A845" s="261"/>
      <c r="B845" s="271" t="s">
        <v>342</v>
      </c>
      <c r="C845" s="262">
        <v>1</v>
      </c>
      <c r="D845" s="262">
        <v>992228</v>
      </c>
      <c r="E845" s="262">
        <v>30000</v>
      </c>
      <c r="F845" s="262"/>
      <c r="G845" s="262">
        <f t="shared" si="158"/>
        <v>1022228</v>
      </c>
      <c r="H845" s="262">
        <f t="shared" si="154"/>
        <v>992228</v>
      </c>
      <c r="I845" s="262">
        <f t="shared" si="155"/>
        <v>30000</v>
      </c>
      <c r="J845" s="262">
        <f t="shared" si="156"/>
        <v>0</v>
      </c>
      <c r="K845" s="262">
        <f t="shared" si="157"/>
        <v>1022228</v>
      </c>
      <c r="L845" s="7"/>
    </row>
    <row r="846" spans="1:12" s="17" customFormat="1" x14ac:dyDescent="0.25">
      <c r="A846" s="261"/>
      <c r="B846" s="271" t="s">
        <v>342</v>
      </c>
      <c r="C846" s="262">
        <v>6</v>
      </c>
      <c r="D846" s="262">
        <v>1618559</v>
      </c>
      <c r="E846" s="262">
        <v>30000</v>
      </c>
      <c r="F846" s="262">
        <v>4029120</v>
      </c>
      <c r="G846" s="262">
        <f>SUM(D846:F846)</f>
        <v>5677679</v>
      </c>
      <c r="H846" s="262">
        <f t="shared" si="154"/>
        <v>9711354</v>
      </c>
      <c r="I846" s="262">
        <f t="shared" si="155"/>
        <v>180000</v>
      </c>
      <c r="J846" s="262">
        <f t="shared" si="156"/>
        <v>24174720</v>
      </c>
      <c r="K846" s="262">
        <f t="shared" si="157"/>
        <v>34066074</v>
      </c>
      <c r="L846" s="7"/>
    </row>
    <row r="847" spans="1:12" s="17" customFormat="1" x14ac:dyDescent="0.25">
      <c r="A847" s="261"/>
      <c r="B847" s="271" t="s">
        <v>343</v>
      </c>
      <c r="C847" s="262">
        <v>3</v>
      </c>
      <c r="D847" s="262">
        <v>1023851</v>
      </c>
      <c r="E847" s="262">
        <v>30000</v>
      </c>
      <c r="F847" s="262"/>
      <c r="G847" s="262">
        <f t="shared" si="158"/>
        <v>1053851</v>
      </c>
      <c r="H847" s="262">
        <f t="shared" si="154"/>
        <v>3071553</v>
      </c>
      <c r="I847" s="262">
        <f t="shared" si="155"/>
        <v>90000</v>
      </c>
      <c r="J847" s="262">
        <f t="shared" si="156"/>
        <v>0</v>
      </c>
      <c r="K847" s="262">
        <f t="shared" si="157"/>
        <v>3161553</v>
      </c>
      <c r="L847" s="7"/>
    </row>
    <row r="848" spans="1:12" s="17" customFormat="1" x14ac:dyDescent="0.25">
      <c r="A848" s="261"/>
      <c r="B848" s="271" t="s">
        <v>343</v>
      </c>
      <c r="C848" s="262">
        <v>5</v>
      </c>
      <c r="D848" s="262">
        <v>1667601</v>
      </c>
      <c r="E848" s="262">
        <v>30000</v>
      </c>
      <c r="F848" s="262">
        <v>2466279.6</v>
      </c>
      <c r="G848" s="262">
        <f>SUM(D848:F848)</f>
        <v>4163880.6</v>
      </c>
      <c r="H848" s="262">
        <f t="shared" si="154"/>
        <v>8338005</v>
      </c>
      <c r="I848" s="262">
        <f t="shared" si="155"/>
        <v>150000</v>
      </c>
      <c r="J848" s="262">
        <f t="shared" si="156"/>
        <v>12331398</v>
      </c>
      <c r="K848" s="262">
        <f t="shared" si="157"/>
        <v>20819403</v>
      </c>
      <c r="L848" s="7"/>
    </row>
    <row r="849" spans="1:12" s="17" customFormat="1" x14ac:dyDescent="0.25">
      <c r="A849" s="261"/>
      <c r="B849" s="271" t="s">
        <v>344</v>
      </c>
      <c r="C849" s="262">
        <v>2</v>
      </c>
      <c r="D849" s="262">
        <v>1055475</v>
      </c>
      <c r="E849" s="262">
        <v>30000</v>
      </c>
      <c r="F849" s="262"/>
      <c r="G849" s="262">
        <f t="shared" si="158"/>
        <v>1085475</v>
      </c>
      <c r="H849" s="262">
        <f t="shared" si="154"/>
        <v>2110950</v>
      </c>
      <c r="I849" s="262">
        <f t="shared" si="155"/>
        <v>60000</v>
      </c>
      <c r="J849" s="262">
        <f t="shared" si="156"/>
        <v>0</v>
      </c>
      <c r="K849" s="262">
        <f t="shared" si="157"/>
        <v>2170950</v>
      </c>
      <c r="L849" s="7"/>
    </row>
    <row r="850" spans="1:12" s="17" customFormat="1" x14ac:dyDescent="0.25">
      <c r="A850" s="261"/>
      <c r="B850" s="271" t="s">
        <v>344</v>
      </c>
      <c r="C850" s="262">
        <v>4</v>
      </c>
      <c r="D850" s="262">
        <v>1716644</v>
      </c>
      <c r="E850" s="262">
        <v>30000</v>
      </c>
      <c r="F850" s="262">
        <v>1852128</v>
      </c>
      <c r="G850" s="262">
        <f>SUM(D850:F850)</f>
        <v>3598772</v>
      </c>
      <c r="H850" s="262">
        <f t="shared" si="154"/>
        <v>6866576</v>
      </c>
      <c r="I850" s="262">
        <f t="shared" si="155"/>
        <v>120000</v>
      </c>
      <c r="J850" s="262">
        <f t="shared" si="156"/>
        <v>7408512</v>
      </c>
      <c r="K850" s="262">
        <f t="shared" si="157"/>
        <v>14395088</v>
      </c>
      <c r="L850" s="7"/>
    </row>
    <row r="851" spans="1:12" s="17" customFormat="1" x14ac:dyDescent="0.25">
      <c r="A851" s="261"/>
      <c r="B851" s="271" t="s">
        <v>345</v>
      </c>
      <c r="C851" s="262">
        <v>1</v>
      </c>
      <c r="D851" s="262">
        <v>1087099</v>
      </c>
      <c r="E851" s="262">
        <v>30000</v>
      </c>
      <c r="F851" s="262"/>
      <c r="G851" s="262">
        <f t="shared" si="158"/>
        <v>1117099</v>
      </c>
      <c r="H851" s="262">
        <f t="shared" si="154"/>
        <v>1087099</v>
      </c>
      <c r="I851" s="262">
        <f t="shared" si="155"/>
        <v>30000</v>
      </c>
      <c r="J851" s="262">
        <f t="shared" si="156"/>
        <v>0</v>
      </c>
      <c r="K851" s="262">
        <f t="shared" si="157"/>
        <v>1117099</v>
      </c>
      <c r="L851" s="7"/>
    </row>
    <row r="852" spans="1:12" s="17" customFormat="1" x14ac:dyDescent="0.25">
      <c r="A852" s="261"/>
      <c r="B852" s="271" t="s">
        <v>345</v>
      </c>
      <c r="C852" s="262">
        <v>4</v>
      </c>
      <c r="D852" s="262">
        <v>1765686</v>
      </c>
      <c r="E852" s="262">
        <v>30000</v>
      </c>
      <c r="F852" s="262">
        <v>1880815.68</v>
      </c>
      <c r="G852" s="262">
        <f>SUM(D852:F852)</f>
        <v>3676501.6799999997</v>
      </c>
      <c r="H852" s="262">
        <f t="shared" si="154"/>
        <v>7062744</v>
      </c>
      <c r="I852" s="262">
        <f t="shared" si="155"/>
        <v>120000</v>
      </c>
      <c r="J852" s="262">
        <f t="shared" si="156"/>
        <v>7523262.7199999997</v>
      </c>
      <c r="K852" s="262">
        <f t="shared" si="157"/>
        <v>14706006.719999999</v>
      </c>
      <c r="L852" s="7"/>
    </row>
    <row r="853" spans="1:12" s="17" customFormat="1" x14ac:dyDescent="0.25">
      <c r="A853" s="261"/>
      <c r="B853" s="271" t="s">
        <v>346</v>
      </c>
      <c r="C853" s="262">
        <v>1</v>
      </c>
      <c r="D853" s="262">
        <v>1118722</v>
      </c>
      <c r="E853" s="262">
        <v>30000</v>
      </c>
      <c r="F853" s="262"/>
      <c r="G853" s="262">
        <f t="shared" si="158"/>
        <v>1148722</v>
      </c>
      <c r="H853" s="262">
        <f t="shared" si="154"/>
        <v>1118722</v>
      </c>
      <c r="I853" s="262">
        <f t="shared" si="155"/>
        <v>30000</v>
      </c>
      <c r="J853" s="262">
        <f t="shared" si="156"/>
        <v>0</v>
      </c>
      <c r="K853" s="262">
        <f t="shared" si="157"/>
        <v>1148722</v>
      </c>
      <c r="L853" s="7"/>
    </row>
    <row r="854" spans="1:12" s="17" customFormat="1" x14ac:dyDescent="0.25">
      <c r="A854" s="261"/>
      <c r="B854" s="271" t="s">
        <v>346</v>
      </c>
      <c r="C854" s="262">
        <v>1</v>
      </c>
      <c r="D854" s="262">
        <v>1814728</v>
      </c>
      <c r="E854" s="262">
        <v>30000</v>
      </c>
      <c r="F854" s="262">
        <v>473854.92</v>
      </c>
      <c r="G854" s="262">
        <f>SUM(D854:F854)</f>
        <v>2318582.92</v>
      </c>
      <c r="H854" s="262">
        <f t="shared" si="154"/>
        <v>1814728</v>
      </c>
      <c r="I854" s="262">
        <f t="shared" si="155"/>
        <v>30000</v>
      </c>
      <c r="J854" s="262">
        <f t="shared" si="156"/>
        <v>473854.92</v>
      </c>
      <c r="K854" s="262">
        <f t="shared" si="157"/>
        <v>2318582.92</v>
      </c>
      <c r="L854" s="7"/>
    </row>
    <row r="855" spans="1:12" s="17" customFormat="1" x14ac:dyDescent="0.25">
      <c r="A855" s="261"/>
      <c r="B855" s="271" t="s">
        <v>347</v>
      </c>
      <c r="C855" s="262">
        <v>2</v>
      </c>
      <c r="D855" s="262">
        <v>1150346</v>
      </c>
      <c r="E855" s="262">
        <v>30000</v>
      </c>
      <c r="F855" s="262"/>
      <c r="G855" s="262">
        <f t="shared" si="158"/>
        <v>1180346</v>
      </c>
      <c r="H855" s="262">
        <f>C855*D855</f>
        <v>2300692</v>
      </c>
      <c r="I855" s="262">
        <f>C855*E855</f>
        <v>60000</v>
      </c>
      <c r="J855" s="262">
        <f t="shared" ref="J855:J867" si="159">C855*F855</f>
        <v>0</v>
      </c>
      <c r="K855" s="262">
        <f t="shared" ref="K855:K867" si="160">C855*G855</f>
        <v>2360692</v>
      </c>
      <c r="L855" s="7"/>
    </row>
    <row r="856" spans="1:12" s="17" customFormat="1" x14ac:dyDescent="0.25">
      <c r="A856" s="261"/>
      <c r="B856" s="271" t="s">
        <v>347</v>
      </c>
      <c r="C856" s="262">
        <v>2</v>
      </c>
      <c r="D856" s="262">
        <v>1863770</v>
      </c>
      <c r="E856" s="262">
        <v>30000</v>
      </c>
      <c r="F856" s="262">
        <v>986511.84</v>
      </c>
      <c r="G856" s="262">
        <f>SUM(D856:F856)</f>
        <v>2880281.84</v>
      </c>
      <c r="H856" s="262">
        <f>C856*D856</f>
        <v>3727540</v>
      </c>
      <c r="I856" s="262">
        <f>C856*E856</f>
        <v>60000</v>
      </c>
      <c r="J856" s="262">
        <f t="shared" si="159"/>
        <v>1973023.68</v>
      </c>
      <c r="K856" s="262">
        <f t="shared" si="160"/>
        <v>5760563.6799999997</v>
      </c>
      <c r="L856" s="7"/>
    </row>
    <row r="857" spans="1:12" s="17" customFormat="1" x14ac:dyDescent="0.25">
      <c r="A857" s="261"/>
      <c r="B857" s="271" t="s">
        <v>348</v>
      </c>
      <c r="C857" s="262">
        <v>2</v>
      </c>
      <c r="D857" s="262">
        <v>1912812</v>
      </c>
      <c r="E857" s="262">
        <v>30000</v>
      </c>
      <c r="F857" s="262">
        <v>1568907.84</v>
      </c>
      <c r="G857" s="262">
        <f>SUM(D857:F857)</f>
        <v>3511719.84</v>
      </c>
      <c r="H857" s="262">
        <f>C857*D857</f>
        <v>3825624</v>
      </c>
      <c r="I857" s="262">
        <f>C857*E857</f>
        <v>60000</v>
      </c>
      <c r="J857" s="262">
        <f t="shared" si="159"/>
        <v>3137815.68</v>
      </c>
      <c r="K857" s="262">
        <f t="shared" si="160"/>
        <v>7023439.6799999997</v>
      </c>
      <c r="L857" s="7"/>
    </row>
    <row r="858" spans="1:12" s="17" customFormat="1" x14ac:dyDescent="0.25">
      <c r="A858" s="261"/>
      <c r="B858" s="271" t="s">
        <v>349</v>
      </c>
      <c r="C858" s="262">
        <v>1</v>
      </c>
      <c r="D858" s="262">
        <v>1961854</v>
      </c>
      <c r="E858" s="262">
        <v>30000</v>
      </c>
      <c r="F858" s="262">
        <v>822097.92000000004</v>
      </c>
      <c r="G858" s="262">
        <f>SUM(D858:F858)</f>
        <v>2813951.92</v>
      </c>
      <c r="H858" s="262">
        <f>C858*D858</f>
        <v>1961854</v>
      </c>
      <c r="I858" s="262">
        <f>C858*E858</f>
        <v>30000</v>
      </c>
      <c r="J858" s="262">
        <f t="shared" si="159"/>
        <v>822097.92000000004</v>
      </c>
      <c r="K858" s="262">
        <f t="shared" si="160"/>
        <v>2813951.92</v>
      </c>
      <c r="L858" s="7"/>
    </row>
    <row r="859" spans="1:12" s="17" customFormat="1" x14ac:dyDescent="0.25">
      <c r="A859" s="261"/>
      <c r="B859" s="271" t="s">
        <v>351</v>
      </c>
      <c r="C859" s="262">
        <v>1</v>
      </c>
      <c r="D859" s="262">
        <v>1276640</v>
      </c>
      <c r="E859" s="262">
        <v>30000</v>
      </c>
      <c r="F859" s="262"/>
      <c r="G859" s="262">
        <f t="shared" ref="G859:G900" si="161">SUM(D859:F859)</f>
        <v>1306640</v>
      </c>
      <c r="H859" s="262">
        <f t="shared" ref="H859:H905" si="162">C859*D859</f>
        <v>1276640</v>
      </c>
      <c r="I859" s="262">
        <f t="shared" ref="I859:I905" si="163">C859*E859</f>
        <v>30000</v>
      </c>
      <c r="J859" s="262">
        <f t="shared" si="159"/>
        <v>0</v>
      </c>
      <c r="K859" s="262">
        <f t="shared" si="160"/>
        <v>1306640</v>
      </c>
      <c r="L859" s="7"/>
    </row>
    <row r="860" spans="1:12" s="17" customFormat="1" x14ac:dyDescent="0.25">
      <c r="A860" s="261"/>
      <c r="B860" s="271" t="s">
        <v>356</v>
      </c>
      <c r="C860" s="262">
        <v>1</v>
      </c>
      <c r="D860" s="262">
        <v>1857064</v>
      </c>
      <c r="E860" s="262">
        <v>30000</v>
      </c>
      <c r="F860" s="262">
        <v>477100.08</v>
      </c>
      <c r="G860" s="262">
        <f>SUM(D860:F860)</f>
        <v>2364164.08</v>
      </c>
      <c r="H860" s="262">
        <f t="shared" si="162"/>
        <v>1857064</v>
      </c>
      <c r="I860" s="262">
        <f t="shared" si="163"/>
        <v>30000</v>
      </c>
      <c r="J860" s="262">
        <f t="shared" si="159"/>
        <v>477100.08</v>
      </c>
      <c r="K860" s="262">
        <f t="shared" si="160"/>
        <v>2364164.08</v>
      </c>
      <c r="L860" s="7"/>
    </row>
    <row r="861" spans="1:12" s="17" customFormat="1" x14ac:dyDescent="0.25">
      <c r="A861" s="261"/>
      <c r="B861" s="271" t="s">
        <v>357</v>
      </c>
      <c r="C861" s="262">
        <v>2</v>
      </c>
      <c r="D861" s="262">
        <v>1126631</v>
      </c>
      <c r="E861" s="262">
        <v>30000</v>
      </c>
      <c r="F861" s="262"/>
      <c r="G861" s="262">
        <f t="shared" si="161"/>
        <v>1156631</v>
      </c>
      <c r="H861" s="262">
        <f t="shared" si="162"/>
        <v>2253262</v>
      </c>
      <c r="I861" s="262">
        <f t="shared" si="163"/>
        <v>60000</v>
      </c>
      <c r="J861" s="262">
        <f t="shared" si="159"/>
        <v>0</v>
      </c>
      <c r="K861" s="262">
        <f t="shared" si="160"/>
        <v>2313262</v>
      </c>
      <c r="L861" s="7"/>
    </row>
    <row r="862" spans="1:12" s="17" customFormat="1" x14ac:dyDescent="0.25">
      <c r="A862" s="261"/>
      <c r="B862" s="271" t="s">
        <v>358</v>
      </c>
      <c r="C862" s="262">
        <v>1</v>
      </c>
      <c r="D862" s="262">
        <v>1945991</v>
      </c>
      <c r="E862" s="262">
        <v>30000</v>
      </c>
      <c r="F862" s="262">
        <v>804004.08</v>
      </c>
      <c r="G862" s="262">
        <f>SUM(D862:F862)</f>
        <v>2779995.08</v>
      </c>
      <c r="H862" s="262">
        <f t="shared" si="162"/>
        <v>1945991</v>
      </c>
      <c r="I862" s="262">
        <f t="shared" si="163"/>
        <v>30000</v>
      </c>
      <c r="J862" s="262">
        <f t="shared" si="159"/>
        <v>804004.08</v>
      </c>
      <c r="K862" s="262">
        <f t="shared" si="160"/>
        <v>2779995.08</v>
      </c>
      <c r="L862" s="7"/>
    </row>
    <row r="863" spans="1:12" s="17" customFormat="1" x14ac:dyDescent="0.25">
      <c r="A863" s="261"/>
      <c r="B863" s="271" t="s">
        <v>359</v>
      </c>
      <c r="C863" s="262">
        <v>1</v>
      </c>
      <c r="D863" s="262">
        <v>1196428</v>
      </c>
      <c r="E863" s="262">
        <v>30000</v>
      </c>
      <c r="F863" s="262"/>
      <c r="G863" s="262">
        <f t="shared" si="161"/>
        <v>1226428</v>
      </c>
      <c r="H863" s="262">
        <f t="shared" si="162"/>
        <v>1196428</v>
      </c>
      <c r="I863" s="262">
        <f t="shared" si="163"/>
        <v>30000</v>
      </c>
      <c r="J863" s="262">
        <f t="shared" si="159"/>
        <v>0</v>
      </c>
      <c r="K863" s="262">
        <f t="shared" si="160"/>
        <v>1226428</v>
      </c>
      <c r="L863" s="7"/>
    </row>
    <row r="864" spans="1:12" s="17" customFormat="1" x14ac:dyDescent="0.25">
      <c r="A864" s="261"/>
      <c r="B864" s="271" t="s">
        <v>361</v>
      </c>
      <c r="C864" s="262">
        <v>1</v>
      </c>
      <c r="D864" s="262">
        <v>1264226</v>
      </c>
      <c r="E864" s="262">
        <v>30000</v>
      </c>
      <c r="F864" s="262"/>
      <c r="G864" s="262">
        <f t="shared" si="161"/>
        <v>1294226</v>
      </c>
      <c r="H864" s="262">
        <f t="shared" si="162"/>
        <v>1264226</v>
      </c>
      <c r="I864" s="262">
        <f t="shared" si="163"/>
        <v>30000</v>
      </c>
      <c r="J864" s="262">
        <f t="shared" si="159"/>
        <v>0</v>
      </c>
      <c r="K864" s="262">
        <f t="shared" si="160"/>
        <v>1294226</v>
      </c>
      <c r="L864" s="7"/>
    </row>
    <row r="865" spans="1:12" s="17" customFormat="1" x14ac:dyDescent="0.25">
      <c r="A865" s="261"/>
      <c r="B865" s="271" t="s">
        <v>362</v>
      </c>
      <c r="C865" s="262">
        <v>3</v>
      </c>
      <c r="D865" s="262">
        <v>1298125</v>
      </c>
      <c r="E865" s="262">
        <v>30000</v>
      </c>
      <c r="F865" s="262"/>
      <c r="G865" s="262">
        <f t="shared" si="161"/>
        <v>1328125</v>
      </c>
      <c r="H865" s="262">
        <f t="shared" si="162"/>
        <v>3894375</v>
      </c>
      <c r="I865" s="262">
        <f t="shared" si="163"/>
        <v>90000</v>
      </c>
      <c r="J865" s="262">
        <f t="shared" si="159"/>
        <v>0</v>
      </c>
      <c r="K865" s="262">
        <f t="shared" si="160"/>
        <v>3984375</v>
      </c>
      <c r="L865" s="7"/>
    </row>
    <row r="866" spans="1:12" s="17" customFormat="1" x14ac:dyDescent="0.25">
      <c r="A866" s="261"/>
      <c r="B866" s="271" t="s">
        <v>364</v>
      </c>
      <c r="C866" s="262">
        <v>1</v>
      </c>
      <c r="D866" s="262">
        <v>1365922</v>
      </c>
      <c r="E866" s="262">
        <v>30000</v>
      </c>
      <c r="F866" s="262"/>
      <c r="G866" s="262">
        <f t="shared" si="161"/>
        <v>1395922</v>
      </c>
      <c r="H866" s="262">
        <f t="shared" si="162"/>
        <v>1365922</v>
      </c>
      <c r="I866" s="262">
        <f t="shared" si="163"/>
        <v>30000</v>
      </c>
      <c r="J866" s="262">
        <f t="shared" si="159"/>
        <v>0</v>
      </c>
      <c r="K866" s="262">
        <f t="shared" si="160"/>
        <v>1395922</v>
      </c>
      <c r="L866" s="7"/>
    </row>
    <row r="867" spans="1:12" s="17" customFormat="1" x14ac:dyDescent="0.25">
      <c r="A867" s="261"/>
      <c r="B867" s="271" t="s">
        <v>367</v>
      </c>
      <c r="C867" s="262">
        <v>1</v>
      </c>
      <c r="D867" s="262">
        <v>1457619</v>
      </c>
      <c r="E867" s="262">
        <v>30000</v>
      </c>
      <c r="F867" s="262"/>
      <c r="G867" s="262">
        <f t="shared" si="161"/>
        <v>1487619</v>
      </c>
      <c r="H867" s="262">
        <f t="shared" si="162"/>
        <v>1457619</v>
      </c>
      <c r="I867" s="262">
        <f t="shared" si="163"/>
        <v>30000</v>
      </c>
      <c r="J867" s="262">
        <f t="shared" si="159"/>
        <v>0</v>
      </c>
      <c r="K867" s="262">
        <f t="shared" si="160"/>
        <v>1487619</v>
      </c>
      <c r="L867" s="7"/>
    </row>
    <row r="868" spans="1:12" s="17" customFormat="1" x14ac:dyDescent="0.25">
      <c r="A868" s="261"/>
      <c r="B868" s="271" t="s">
        <v>431</v>
      </c>
      <c r="C868" s="262">
        <v>10</v>
      </c>
      <c r="D868" s="262">
        <v>2201801</v>
      </c>
      <c r="E868" s="262">
        <v>30000</v>
      </c>
      <c r="F868" s="262">
        <v>5620360.7999999998</v>
      </c>
      <c r="G868" s="262">
        <f>SUM(D868:F868)</f>
        <v>7852161.7999999998</v>
      </c>
      <c r="H868" s="262">
        <f t="shared" si="162"/>
        <v>22018010</v>
      </c>
      <c r="I868" s="262">
        <f t="shared" si="163"/>
        <v>300000</v>
      </c>
      <c r="J868" s="262">
        <f t="shared" ref="J868:J873" si="164">C868*F868</f>
        <v>56203608</v>
      </c>
      <c r="K868" s="262">
        <f t="shared" ref="K868:K873" si="165">C868*G868</f>
        <v>78521618</v>
      </c>
      <c r="L868" s="7"/>
    </row>
    <row r="869" spans="1:12" s="17" customFormat="1" x14ac:dyDescent="0.25">
      <c r="A869" s="261"/>
      <c r="B869" s="271" t="s">
        <v>432</v>
      </c>
      <c r="C869" s="262">
        <v>3</v>
      </c>
      <c r="D869" s="262">
        <v>2250229</v>
      </c>
      <c r="E869" s="262">
        <v>30000</v>
      </c>
      <c r="F869" s="262">
        <v>1725035.76</v>
      </c>
      <c r="G869" s="262">
        <f>SUM(D869:F869)</f>
        <v>4005264.76</v>
      </c>
      <c r="H869" s="262">
        <f t="shared" si="162"/>
        <v>6750687</v>
      </c>
      <c r="I869" s="262">
        <f t="shared" si="163"/>
        <v>90000</v>
      </c>
      <c r="J869" s="262">
        <f t="shared" si="164"/>
        <v>5175107.28</v>
      </c>
      <c r="K869" s="262">
        <f t="shared" si="165"/>
        <v>12015794.279999999</v>
      </c>
      <c r="L869" s="7"/>
    </row>
    <row r="870" spans="1:12" s="17" customFormat="1" x14ac:dyDescent="0.25">
      <c r="A870" s="261"/>
      <c r="B870" s="271" t="s">
        <v>434</v>
      </c>
      <c r="C870" s="262">
        <v>2</v>
      </c>
      <c r="D870" s="262">
        <v>2347084</v>
      </c>
      <c r="E870" s="262">
        <v>30000</v>
      </c>
      <c r="F870" s="262">
        <v>1870608</v>
      </c>
      <c r="G870" s="262">
        <f>SUM(D870:F870)</f>
        <v>4247692</v>
      </c>
      <c r="H870" s="262">
        <f t="shared" si="162"/>
        <v>4694168</v>
      </c>
      <c r="I870" s="262">
        <f t="shared" si="163"/>
        <v>60000</v>
      </c>
      <c r="J870" s="262">
        <f t="shared" si="164"/>
        <v>3741216</v>
      </c>
      <c r="K870" s="262">
        <f t="shared" si="165"/>
        <v>8495384</v>
      </c>
      <c r="L870" s="7"/>
    </row>
    <row r="871" spans="1:12" s="17" customFormat="1" x14ac:dyDescent="0.25">
      <c r="A871" s="261"/>
      <c r="B871" s="271" t="s">
        <v>438</v>
      </c>
      <c r="C871" s="262">
        <v>2</v>
      </c>
      <c r="D871" s="262">
        <v>2443939</v>
      </c>
      <c r="E871" s="262">
        <v>30000</v>
      </c>
      <c r="F871" s="262">
        <v>1257536.1599999999</v>
      </c>
      <c r="G871" s="262">
        <f>SUM(D871:F871)</f>
        <v>3731475.16</v>
      </c>
      <c r="H871" s="262">
        <f t="shared" si="162"/>
        <v>4887878</v>
      </c>
      <c r="I871" s="262">
        <f t="shared" si="163"/>
        <v>60000</v>
      </c>
      <c r="J871" s="262">
        <f t="shared" si="164"/>
        <v>2515072.3199999998</v>
      </c>
      <c r="K871" s="262">
        <f t="shared" si="165"/>
        <v>7462950.3200000003</v>
      </c>
      <c r="L871" s="7"/>
    </row>
    <row r="872" spans="1:12" s="17" customFormat="1" x14ac:dyDescent="0.25">
      <c r="A872" s="261"/>
      <c r="B872" s="271" t="s">
        <v>370</v>
      </c>
      <c r="C872" s="262">
        <v>3</v>
      </c>
      <c r="D872" s="262">
        <v>1274303</v>
      </c>
      <c r="E872" s="262">
        <v>30000</v>
      </c>
      <c r="F872" s="262"/>
      <c r="G872" s="262">
        <f t="shared" si="161"/>
        <v>1304303</v>
      </c>
      <c r="H872" s="262">
        <f t="shared" si="162"/>
        <v>3822909</v>
      </c>
      <c r="I872" s="262">
        <f t="shared" si="163"/>
        <v>90000</v>
      </c>
      <c r="J872" s="262">
        <f t="shared" si="164"/>
        <v>0</v>
      </c>
      <c r="K872" s="262">
        <f t="shared" si="165"/>
        <v>3912909</v>
      </c>
      <c r="L872" s="7"/>
    </row>
    <row r="873" spans="1:12" s="17" customFormat="1" x14ac:dyDescent="0.25">
      <c r="A873" s="261"/>
      <c r="B873" s="271" t="s">
        <v>370</v>
      </c>
      <c r="C873" s="262">
        <v>2</v>
      </c>
      <c r="D873" s="262">
        <v>2624389</v>
      </c>
      <c r="E873" s="262">
        <v>30000</v>
      </c>
      <c r="F873" s="262">
        <v>4883229.5999999996</v>
      </c>
      <c r="G873" s="262">
        <f>SUM(D873:F873)</f>
        <v>7537618.5999999996</v>
      </c>
      <c r="H873" s="262">
        <f t="shared" si="162"/>
        <v>5248778</v>
      </c>
      <c r="I873" s="262">
        <f t="shared" si="163"/>
        <v>60000</v>
      </c>
      <c r="J873" s="262">
        <f t="shared" si="164"/>
        <v>9766459.1999999993</v>
      </c>
      <c r="K873" s="262">
        <f t="shared" si="165"/>
        <v>15075237.199999999</v>
      </c>
      <c r="L873" s="7"/>
    </row>
    <row r="874" spans="1:12" s="17" customFormat="1" x14ac:dyDescent="0.25">
      <c r="A874" s="261"/>
      <c r="B874" s="271" t="s">
        <v>371</v>
      </c>
      <c r="C874" s="262">
        <v>1</v>
      </c>
      <c r="D874" s="262">
        <v>1326884</v>
      </c>
      <c r="E874" s="262">
        <v>30000</v>
      </c>
      <c r="F874" s="262"/>
      <c r="G874" s="262">
        <f t="shared" si="161"/>
        <v>1356884</v>
      </c>
      <c r="H874" s="262">
        <f t="shared" si="162"/>
        <v>1326884</v>
      </c>
      <c r="I874" s="262">
        <f t="shared" si="163"/>
        <v>30000</v>
      </c>
      <c r="J874" s="262">
        <f t="shared" ref="J874:J905" si="166">C874*F874</f>
        <v>0</v>
      </c>
      <c r="K874" s="262">
        <f t="shared" ref="K874:K905" si="167">C874*G874</f>
        <v>1356884</v>
      </c>
      <c r="L874" s="7"/>
    </row>
    <row r="875" spans="1:12" s="17" customFormat="1" x14ac:dyDescent="0.25">
      <c r="A875" s="261"/>
      <c r="B875" s="271" t="s">
        <v>373</v>
      </c>
      <c r="C875" s="262">
        <v>1</v>
      </c>
      <c r="D875" s="262">
        <v>1432046</v>
      </c>
      <c r="E875" s="262">
        <v>30000</v>
      </c>
      <c r="F875" s="262"/>
      <c r="G875" s="262">
        <f t="shared" si="161"/>
        <v>1462046</v>
      </c>
      <c r="H875" s="262">
        <f t="shared" si="162"/>
        <v>1432046</v>
      </c>
      <c r="I875" s="262">
        <f t="shared" si="163"/>
        <v>30000</v>
      </c>
      <c r="J875" s="262">
        <f t="shared" si="166"/>
        <v>0</v>
      </c>
      <c r="K875" s="262">
        <f t="shared" si="167"/>
        <v>1462046</v>
      </c>
      <c r="L875" s="7"/>
    </row>
    <row r="876" spans="1:12" s="17" customFormat="1" x14ac:dyDescent="0.25">
      <c r="A876" s="261"/>
      <c r="B876" s="271" t="s">
        <v>374</v>
      </c>
      <c r="C876" s="262">
        <v>1</v>
      </c>
      <c r="D876" s="262">
        <v>1484627</v>
      </c>
      <c r="E876" s="262">
        <v>30000</v>
      </c>
      <c r="F876" s="262"/>
      <c r="G876" s="262">
        <f t="shared" si="161"/>
        <v>1514627</v>
      </c>
      <c r="H876" s="262">
        <f t="shared" si="162"/>
        <v>1484627</v>
      </c>
      <c r="I876" s="262">
        <f t="shared" si="163"/>
        <v>30000</v>
      </c>
      <c r="J876" s="262">
        <f t="shared" si="166"/>
        <v>0</v>
      </c>
      <c r="K876" s="262">
        <f t="shared" si="167"/>
        <v>1514627</v>
      </c>
      <c r="L876" s="7"/>
    </row>
    <row r="877" spans="1:12" s="17" customFormat="1" x14ac:dyDescent="0.25">
      <c r="A877" s="261"/>
      <c r="B877" s="271" t="s">
        <v>377</v>
      </c>
      <c r="C877" s="262">
        <v>1</v>
      </c>
      <c r="D877" s="262">
        <v>1642370</v>
      </c>
      <c r="E877" s="262">
        <v>30000</v>
      </c>
      <c r="F877" s="262"/>
      <c r="G877" s="262">
        <f t="shared" si="161"/>
        <v>1672370</v>
      </c>
      <c r="H877" s="262">
        <f t="shared" si="162"/>
        <v>1642370</v>
      </c>
      <c r="I877" s="262">
        <f t="shared" si="163"/>
        <v>30000</v>
      </c>
      <c r="J877" s="262">
        <f t="shared" si="166"/>
        <v>0</v>
      </c>
      <c r="K877" s="262">
        <f t="shared" si="167"/>
        <v>1672370</v>
      </c>
      <c r="L877" s="7"/>
    </row>
    <row r="878" spans="1:12" s="17" customFormat="1" x14ac:dyDescent="0.25">
      <c r="A878" s="261"/>
      <c r="B878" s="271" t="s">
        <v>378</v>
      </c>
      <c r="C878" s="262">
        <v>1</v>
      </c>
      <c r="D878" s="262">
        <v>3164292</v>
      </c>
      <c r="E878" s="262">
        <v>30000</v>
      </c>
      <c r="F878" s="262">
        <v>546558.96</v>
      </c>
      <c r="G878" s="262">
        <f>SUM(D878:F878)</f>
        <v>3740850.96</v>
      </c>
      <c r="H878" s="262">
        <f t="shared" si="162"/>
        <v>3164292</v>
      </c>
      <c r="I878" s="262">
        <f t="shared" si="163"/>
        <v>30000</v>
      </c>
      <c r="J878" s="262">
        <f t="shared" si="166"/>
        <v>546558.96</v>
      </c>
      <c r="K878" s="262">
        <f t="shared" si="167"/>
        <v>3740850.96</v>
      </c>
      <c r="L878" s="7"/>
    </row>
    <row r="879" spans="1:12" s="17" customFormat="1" x14ac:dyDescent="0.25">
      <c r="A879" s="261"/>
      <c r="B879" s="271" t="s">
        <v>381</v>
      </c>
      <c r="C879" s="602">
        <v>9</v>
      </c>
      <c r="D879" s="262">
        <v>3170512</v>
      </c>
      <c r="E879" s="262">
        <v>30000</v>
      </c>
      <c r="F879" s="262">
        <v>9880272</v>
      </c>
      <c r="G879" s="262">
        <f>SUM(D879:F879)</f>
        <v>13080784</v>
      </c>
      <c r="H879" s="262">
        <f t="shared" si="162"/>
        <v>28534608</v>
      </c>
      <c r="I879" s="262">
        <f t="shared" si="163"/>
        <v>270000</v>
      </c>
      <c r="J879" s="262">
        <f t="shared" si="166"/>
        <v>88922448</v>
      </c>
      <c r="K879" s="262">
        <f t="shared" si="167"/>
        <v>117727056</v>
      </c>
      <c r="L879" s="7"/>
    </row>
    <row r="880" spans="1:12" s="17" customFormat="1" x14ac:dyDescent="0.25">
      <c r="A880" s="261"/>
      <c r="B880" s="271" t="s">
        <v>382</v>
      </c>
      <c r="C880" s="602">
        <v>1</v>
      </c>
      <c r="D880" s="262">
        <v>3262245</v>
      </c>
      <c r="E880" s="262">
        <v>30000</v>
      </c>
      <c r="F880" s="262">
        <v>793932</v>
      </c>
      <c r="G880" s="262">
        <f>SUM(D880:F880)</f>
        <v>4086177</v>
      </c>
      <c r="H880" s="262">
        <f t="shared" si="162"/>
        <v>3262245</v>
      </c>
      <c r="I880" s="262">
        <f t="shared" si="163"/>
        <v>30000</v>
      </c>
      <c r="J880" s="262">
        <f t="shared" si="166"/>
        <v>793932</v>
      </c>
      <c r="K880" s="262">
        <f t="shared" si="167"/>
        <v>4086177</v>
      </c>
      <c r="L880" s="7"/>
    </row>
    <row r="881" spans="1:12" s="17" customFormat="1" x14ac:dyDescent="0.25">
      <c r="A881" s="261"/>
      <c r="B881" s="271" t="s">
        <v>385</v>
      </c>
      <c r="C881" s="262">
        <v>2</v>
      </c>
      <c r="D881" s="262">
        <v>1640057</v>
      </c>
      <c r="E881" s="262">
        <v>30000</v>
      </c>
      <c r="F881" s="262"/>
      <c r="G881" s="262">
        <f t="shared" si="161"/>
        <v>1670057</v>
      </c>
      <c r="H881" s="262">
        <f t="shared" si="162"/>
        <v>3280114</v>
      </c>
      <c r="I881" s="262">
        <f t="shared" si="163"/>
        <v>60000</v>
      </c>
      <c r="J881" s="262">
        <f t="shared" si="166"/>
        <v>0</v>
      </c>
      <c r="K881" s="262">
        <f t="shared" si="167"/>
        <v>3340114</v>
      </c>
      <c r="L881" s="7"/>
    </row>
    <row r="882" spans="1:12" s="17" customFormat="1" x14ac:dyDescent="0.25">
      <c r="A882" s="261"/>
      <c r="B882" s="271" t="s">
        <v>385</v>
      </c>
      <c r="C882" s="262">
        <v>5</v>
      </c>
      <c r="D882" s="262">
        <v>3537443</v>
      </c>
      <c r="E882" s="262">
        <v>30000</v>
      </c>
      <c r="F882" s="262">
        <v>4316460</v>
      </c>
      <c r="G882" s="262">
        <f>SUM(D882:F882)</f>
        <v>7883903</v>
      </c>
      <c r="H882" s="262">
        <f t="shared" si="162"/>
        <v>17687215</v>
      </c>
      <c r="I882" s="262">
        <f t="shared" si="163"/>
        <v>150000</v>
      </c>
      <c r="J882" s="262">
        <f t="shared" si="166"/>
        <v>21582300</v>
      </c>
      <c r="K882" s="262">
        <f t="shared" si="167"/>
        <v>39419515</v>
      </c>
      <c r="L882" s="7"/>
    </row>
    <row r="883" spans="1:12" s="17" customFormat="1" x14ac:dyDescent="0.25">
      <c r="A883" s="261"/>
      <c r="B883" s="271" t="s">
        <v>386</v>
      </c>
      <c r="C883" s="262">
        <v>1</v>
      </c>
      <c r="D883" s="262">
        <v>1695647</v>
      </c>
      <c r="E883" s="262">
        <v>30000</v>
      </c>
      <c r="F883" s="262"/>
      <c r="G883" s="262">
        <f t="shared" si="161"/>
        <v>1725647</v>
      </c>
      <c r="H883" s="262">
        <f t="shared" si="162"/>
        <v>1695647</v>
      </c>
      <c r="I883" s="262">
        <f t="shared" si="163"/>
        <v>30000</v>
      </c>
      <c r="J883" s="262">
        <f t="shared" si="166"/>
        <v>0</v>
      </c>
      <c r="K883" s="262">
        <f t="shared" si="167"/>
        <v>1725647</v>
      </c>
      <c r="L883" s="7"/>
    </row>
    <row r="884" spans="1:12" s="17" customFormat="1" x14ac:dyDescent="0.25">
      <c r="A884" s="261"/>
      <c r="B884" s="271" t="s">
        <v>386</v>
      </c>
      <c r="C884" s="262">
        <v>6</v>
      </c>
      <c r="D884" s="262">
        <v>3629176</v>
      </c>
      <c r="E884" s="262">
        <v>30000</v>
      </c>
      <c r="F884" s="262">
        <v>8035488</v>
      </c>
      <c r="G884" s="262">
        <f>SUM(D884:F884)</f>
        <v>11694664</v>
      </c>
      <c r="H884" s="262">
        <f t="shared" si="162"/>
        <v>21775056</v>
      </c>
      <c r="I884" s="262">
        <f t="shared" si="163"/>
        <v>180000</v>
      </c>
      <c r="J884" s="262">
        <f t="shared" si="166"/>
        <v>48212928</v>
      </c>
      <c r="K884" s="262">
        <f t="shared" si="167"/>
        <v>70167984</v>
      </c>
      <c r="L884" s="7"/>
    </row>
    <row r="885" spans="1:12" s="17" customFormat="1" x14ac:dyDescent="0.25">
      <c r="A885" s="261"/>
      <c r="B885" s="271" t="s">
        <v>387</v>
      </c>
      <c r="C885" s="262">
        <v>1</v>
      </c>
      <c r="D885" s="262">
        <v>3720909</v>
      </c>
      <c r="E885" s="262">
        <v>30000</v>
      </c>
      <c r="F885" s="262">
        <v>1419888</v>
      </c>
      <c r="G885" s="262">
        <f>SUM(D885:F885)</f>
        <v>5170797</v>
      </c>
      <c r="H885" s="262">
        <f t="shared" si="162"/>
        <v>3720909</v>
      </c>
      <c r="I885" s="262">
        <f t="shared" si="163"/>
        <v>30000</v>
      </c>
      <c r="J885" s="262">
        <f t="shared" si="166"/>
        <v>1419888</v>
      </c>
      <c r="K885" s="262">
        <f t="shared" si="167"/>
        <v>5170797</v>
      </c>
      <c r="L885" s="7"/>
    </row>
    <row r="886" spans="1:12" s="17" customFormat="1" x14ac:dyDescent="0.25">
      <c r="A886" s="261"/>
      <c r="B886" s="271" t="s">
        <v>388</v>
      </c>
      <c r="C886" s="262">
        <v>18</v>
      </c>
      <c r="D886" s="262">
        <v>3812642</v>
      </c>
      <c r="E886" s="262">
        <v>30000</v>
      </c>
      <c r="F886" s="262">
        <v>23613984</v>
      </c>
      <c r="G886" s="262">
        <f>SUM(D886:F886)</f>
        <v>27456626</v>
      </c>
      <c r="H886" s="262">
        <f t="shared" si="162"/>
        <v>68627556</v>
      </c>
      <c r="I886" s="262">
        <f t="shared" si="163"/>
        <v>540000</v>
      </c>
      <c r="J886" s="262">
        <f t="shared" si="166"/>
        <v>425051712</v>
      </c>
      <c r="K886" s="262">
        <f t="shared" si="167"/>
        <v>494219268</v>
      </c>
      <c r="L886" s="7"/>
    </row>
    <row r="887" spans="1:12" s="17" customFormat="1" x14ac:dyDescent="0.25">
      <c r="A887" s="261"/>
      <c r="B887" s="271" t="s">
        <v>389</v>
      </c>
      <c r="C887" s="262">
        <v>1</v>
      </c>
      <c r="D887" s="262">
        <v>1862415</v>
      </c>
      <c r="E887" s="262">
        <v>30000</v>
      </c>
      <c r="F887" s="262"/>
      <c r="G887" s="262">
        <f t="shared" si="161"/>
        <v>1892415</v>
      </c>
      <c r="H887" s="262">
        <f t="shared" si="162"/>
        <v>1862415</v>
      </c>
      <c r="I887" s="262">
        <f t="shared" si="163"/>
        <v>30000</v>
      </c>
      <c r="J887" s="262">
        <f t="shared" si="166"/>
        <v>0</v>
      </c>
      <c r="K887" s="262">
        <f t="shared" si="167"/>
        <v>1892415</v>
      </c>
      <c r="L887" s="7"/>
    </row>
    <row r="888" spans="1:12" s="17" customFormat="1" x14ac:dyDescent="0.25">
      <c r="A888" s="261"/>
      <c r="B888" s="271" t="s">
        <v>390</v>
      </c>
      <c r="C888" s="262">
        <v>1</v>
      </c>
      <c r="D888" s="262">
        <v>1918005</v>
      </c>
      <c r="E888" s="262">
        <v>30000</v>
      </c>
      <c r="F888" s="262"/>
      <c r="G888" s="262">
        <f t="shared" si="161"/>
        <v>1948005</v>
      </c>
      <c r="H888" s="262">
        <f t="shared" si="162"/>
        <v>1918005</v>
      </c>
      <c r="I888" s="262">
        <f t="shared" si="163"/>
        <v>30000</v>
      </c>
      <c r="J888" s="262">
        <f t="shared" si="166"/>
        <v>0</v>
      </c>
      <c r="K888" s="262">
        <f t="shared" si="167"/>
        <v>1948005</v>
      </c>
      <c r="L888" s="7"/>
    </row>
    <row r="889" spans="1:12" s="17" customFormat="1" x14ac:dyDescent="0.25">
      <c r="A889" s="261"/>
      <c r="B889" s="271" t="s">
        <v>542</v>
      </c>
      <c r="C889" s="262">
        <v>7</v>
      </c>
      <c r="D889" s="262">
        <v>3899176</v>
      </c>
      <c r="E889" s="262">
        <v>30000</v>
      </c>
      <c r="F889" s="262">
        <v>6426546</v>
      </c>
      <c r="G889" s="262">
        <f>SUM(D889:F889)</f>
        <v>10355722</v>
      </c>
      <c r="H889" s="262">
        <f t="shared" si="162"/>
        <v>27294232</v>
      </c>
      <c r="I889" s="262">
        <f t="shared" si="163"/>
        <v>210000</v>
      </c>
      <c r="J889" s="262">
        <f t="shared" si="166"/>
        <v>44985822</v>
      </c>
      <c r="K889" s="262">
        <f t="shared" si="167"/>
        <v>72490054</v>
      </c>
      <c r="L889" s="7"/>
    </row>
    <row r="890" spans="1:12" s="17" customFormat="1" x14ac:dyDescent="0.25">
      <c r="A890" s="261"/>
      <c r="B890" s="271" t="s">
        <v>581</v>
      </c>
      <c r="C890" s="262">
        <v>2</v>
      </c>
      <c r="D890" s="262">
        <v>4007961</v>
      </c>
      <c r="E890" s="262">
        <v>30000</v>
      </c>
      <c r="F890" s="262">
        <v>1887200.16</v>
      </c>
      <c r="G890" s="262">
        <f>SUM(D890:F890)</f>
        <v>5925161.1600000001</v>
      </c>
      <c r="H890" s="262">
        <f t="shared" si="162"/>
        <v>8015922</v>
      </c>
      <c r="I890" s="262">
        <f t="shared" si="163"/>
        <v>60000</v>
      </c>
      <c r="J890" s="262">
        <f t="shared" si="166"/>
        <v>3774400.32</v>
      </c>
      <c r="K890" s="262">
        <f t="shared" si="167"/>
        <v>11850322.32</v>
      </c>
      <c r="L890" s="7"/>
    </row>
    <row r="891" spans="1:12" s="17" customFormat="1" x14ac:dyDescent="0.25">
      <c r="A891" s="261"/>
      <c r="B891" s="271" t="s">
        <v>391</v>
      </c>
      <c r="C891" s="262">
        <v>1</v>
      </c>
      <c r="D891" s="262">
        <v>1682684</v>
      </c>
      <c r="E891" s="262">
        <v>30000</v>
      </c>
      <c r="F891" s="262"/>
      <c r="G891" s="262">
        <f t="shared" si="161"/>
        <v>1712684</v>
      </c>
      <c r="H891" s="262">
        <f t="shared" si="162"/>
        <v>1682684</v>
      </c>
      <c r="I891" s="262">
        <f t="shared" si="163"/>
        <v>30000</v>
      </c>
      <c r="J891" s="262">
        <f t="shared" si="166"/>
        <v>0</v>
      </c>
      <c r="K891" s="262">
        <f t="shared" si="167"/>
        <v>1712684</v>
      </c>
      <c r="L891" s="7"/>
    </row>
    <row r="892" spans="1:12" s="17" customFormat="1" x14ac:dyDescent="0.25">
      <c r="A892" s="261"/>
      <c r="B892" s="271" t="s">
        <v>392</v>
      </c>
      <c r="C892" s="262">
        <v>2</v>
      </c>
      <c r="D892" s="262">
        <v>1742530</v>
      </c>
      <c r="E892" s="262">
        <v>30000</v>
      </c>
      <c r="F892" s="262"/>
      <c r="G892" s="262">
        <f t="shared" si="161"/>
        <v>1772530</v>
      </c>
      <c r="H892" s="262">
        <f t="shared" si="162"/>
        <v>3485060</v>
      </c>
      <c r="I892" s="262">
        <f t="shared" si="163"/>
        <v>60000</v>
      </c>
      <c r="J892" s="262">
        <f t="shared" si="166"/>
        <v>0</v>
      </c>
      <c r="K892" s="262">
        <f t="shared" si="167"/>
        <v>3545060</v>
      </c>
      <c r="L892" s="7"/>
    </row>
    <row r="893" spans="1:12" s="17" customFormat="1" x14ac:dyDescent="0.25">
      <c r="A893" s="261"/>
      <c r="B893" s="271" t="s">
        <v>392</v>
      </c>
      <c r="C893" s="262">
        <v>1</v>
      </c>
      <c r="D893" s="262">
        <v>4225530</v>
      </c>
      <c r="E893" s="262">
        <v>30000</v>
      </c>
      <c r="F893" s="262">
        <v>1000626</v>
      </c>
      <c r="G893" s="262">
        <f>SUM(D893:F893)</f>
        <v>5256156</v>
      </c>
      <c r="H893" s="262">
        <f t="shared" si="162"/>
        <v>4225530</v>
      </c>
      <c r="I893" s="262">
        <f t="shared" si="163"/>
        <v>30000</v>
      </c>
      <c r="J893" s="262">
        <f t="shared" si="166"/>
        <v>1000626</v>
      </c>
      <c r="K893" s="262">
        <f t="shared" si="167"/>
        <v>5256156</v>
      </c>
      <c r="L893" s="7"/>
    </row>
    <row r="894" spans="1:12" s="17" customFormat="1" x14ac:dyDescent="0.25">
      <c r="A894" s="261"/>
      <c r="B894" s="271" t="s">
        <v>393</v>
      </c>
      <c r="C894" s="262">
        <v>2</v>
      </c>
      <c r="D894" s="262">
        <v>4334315</v>
      </c>
      <c r="E894" s="262">
        <v>30000</v>
      </c>
      <c r="F894" s="262">
        <v>2056320</v>
      </c>
      <c r="G894" s="262">
        <f>SUM(D894:F894)</f>
        <v>6420635</v>
      </c>
      <c r="H894" s="262">
        <f t="shared" si="162"/>
        <v>8668630</v>
      </c>
      <c r="I894" s="262">
        <f t="shared" si="163"/>
        <v>60000</v>
      </c>
      <c r="J894" s="262">
        <f t="shared" si="166"/>
        <v>4112640</v>
      </c>
      <c r="K894" s="262">
        <f t="shared" si="167"/>
        <v>12841270</v>
      </c>
      <c r="L894" s="7"/>
    </row>
    <row r="895" spans="1:12" x14ac:dyDescent="0.25">
      <c r="A895" s="323"/>
      <c r="B895" s="271" t="s">
        <v>395</v>
      </c>
      <c r="C895" s="262">
        <v>1</v>
      </c>
      <c r="D895" s="262">
        <v>1922065</v>
      </c>
      <c r="E895" s="262">
        <v>30000</v>
      </c>
      <c r="F895" s="262"/>
      <c r="G895" s="262">
        <f t="shared" si="161"/>
        <v>1952065</v>
      </c>
      <c r="H895" s="262">
        <f t="shared" si="162"/>
        <v>1922065</v>
      </c>
      <c r="I895" s="262">
        <f t="shared" si="163"/>
        <v>30000</v>
      </c>
      <c r="J895" s="262">
        <f t="shared" si="166"/>
        <v>0</v>
      </c>
      <c r="K895" s="262">
        <f t="shared" si="167"/>
        <v>1952065</v>
      </c>
      <c r="L895" s="7"/>
    </row>
    <row r="896" spans="1:12" s="17" customFormat="1" x14ac:dyDescent="0.25">
      <c r="A896" s="263"/>
      <c r="B896" s="271" t="s">
        <v>396</v>
      </c>
      <c r="C896" s="262">
        <v>1</v>
      </c>
      <c r="D896" s="262">
        <v>1981910</v>
      </c>
      <c r="E896" s="262">
        <v>30000</v>
      </c>
      <c r="F896" s="262"/>
      <c r="G896" s="262">
        <f t="shared" si="161"/>
        <v>2011910</v>
      </c>
      <c r="H896" s="262">
        <f t="shared" si="162"/>
        <v>1981910</v>
      </c>
      <c r="I896" s="262">
        <f t="shared" si="163"/>
        <v>30000</v>
      </c>
      <c r="J896" s="262">
        <f t="shared" si="166"/>
        <v>0</v>
      </c>
      <c r="K896" s="262">
        <f t="shared" si="167"/>
        <v>2011910</v>
      </c>
      <c r="L896" s="7"/>
    </row>
    <row r="897" spans="1:12" x14ac:dyDescent="0.25">
      <c r="A897" s="261"/>
      <c r="B897" s="271" t="s">
        <v>396</v>
      </c>
      <c r="C897" s="262">
        <v>1</v>
      </c>
      <c r="D897" s="262">
        <v>4660669</v>
      </c>
      <c r="E897" s="262">
        <v>30000</v>
      </c>
      <c r="F897" s="262">
        <v>1580860.08</v>
      </c>
      <c r="G897" s="262">
        <f>SUM(D897:F897)</f>
        <v>6271529.0800000001</v>
      </c>
      <c r="H897" s="262">
        <f t="shared" si="162"/>
        <v>4660669</v>
      </c>
      <c r="I897" s="262">
        <f t="shared" si="163"/>
        <v>30000</v>
      </c>
      <c r="J897" s="262">
        <f t="shared" si="166"/>
        <v>1580860.08</v>
      </c>
      <c r="K897" s="262">
        <f t="shared" si="167"/>
        <v>6271529.0800000001</v>
      </c>
      <c r="L897" s="7"/>
    </row>
    <row r="898" spans="1:12" x14ac:dyDescent="0.25">
      <c r="A898" s="261"/>
      <c r="B898" s="271" t="s">
        <v>397</v>
      </c>
      <c r="C898" s="262">
        <v>1</v>
      </c>
      <c r="D898" s="262">
        <v>2041755</v>
      </c>
      <c r="E898" s="262">
        <v>30000</v>
      </c>
      <c r="F898" s="262"/>
      <c r="G898" s="262">
        <f t="shared" si="161"/>
        <v>2071755</v>
      </c>
      <c r="H898" s="262">
        <f t="shared" si="162"/>
        <v>2041755</v>
      </c>
      <c r="I898" s="262">
        <f t="shared" si="163"/>
        <v>30000</v>
      </c>
      <c r="J898" s="262">
        <f t="shared" si="166"/>
        <v>0</v>
      </c>
      <c r="K898" s="262">
        <f t="shared" si="167"/>
        <v>2071755</v>
      </c>
      <c r="L898" s="7"/>
    </row>
    <row r="899" spans="1:12" x14ac:dyDescent="0.25">
      <c r="A899" s="259"/>
      <c r="B899" s="260" t="s">
        <v>399</v>
      </c>
      <c r="C899" s="262">
        <v>8</v>
      </c>
      <c r="D899" s="262">
        <v>4802939</v>
      </c>
      <c r="E899" s="262">
        <v>30000</v>
      </c>
      <c r="F899" s="262">
        <v>8796608.6400000006</v>
      </c>
      <c r="G899" s="262">
        <f>SUM(D899:F899)</f>
        <v>13629547.640000001</v>
      </c>
      <c r="H899" s="262">
        <f t="shared" si="162"/>
        <v>38423512</v>
      </c>
      <c r="I899" s="262">
        <f t="shared" si="163"/>
        <v>240000</v>
      </c>
      <c r="J899" s="262">
        <f t="shared" si="166"/>
        <v>70372869.120000005</v>
      </c>
      <c r="K899" s="262">
        <f t="shared" si="167"/>
        <v>109036381.12</v>
      </c>
      <c r="L899" s="7"/>
    </row>
    <row r="900" spans="1:12" s="17" customFormat="1" x14ac:dyDescent="0.25">
      <c r="A900" s="259"/>
      <c r="B900" s="260" t="s">
        <v>400</v>
      </c>
      <c r="C900" s="262">
        <v>3</v>
      </c>
      <c r="D900" s="262">
        <v>2194212</v>
      </c>
      <c r="E900" s="262">
        <v>30000</v>
      </c>
      <c r="F900" s="262"/>
      <c r="G900" s="262">
        <f t="shared" si="161"/>
        <v>2224212</v>
      </c>
      <c r="H900" s="262">
        <f t="shared" si="162"/>
        <v>6582636</v>
      </c>
      <c r="I900" s="262">
        <f t="shared" si="163"/>
        <v>90000</v>
      </c>
      <c r="J900" s="262">
        <f t="shared" si="166"/>
        <v>0</v>
      </c>
      <c r="K900" s="262">
        <f t="shared" si="167"/>
        <v>6672636</v>
      </c>
      <c r="L900" s="7"/>
    </row>
    <row r="901" spans="1:12" s="17" customFormat="1" x14ac:dyDescent="0.25">
      <c r="A901" s="259"/>
      <c r="B901" s="260" t="s">
        <v>400</v>
      </c>
      <c r="C901" s="262">
        <v>1</v>
      </c>
      <c r="D901" s="262">
        <v>4928033</v>
      </c>
      <c r="E901" s="262">
        <v>30000</v>
      </c>
      <c r="F901" s="262">
        <v>1609636.08</v>
      </c>
      <c r="G901" s="262">
        <f>SUM(D901:F901)</f>
        <v>6567669.0800000001</v>
      </c>
      <c r="H901" s="262">
        <f t="shared" si="162"/>
        <v>4928033</v>
      </c>
      <c r="I901" s="262">
        <f t="shared" si="163"/>
        <v>30000</v>
      </c>
      <c r="J901" s="262">
        <f t="shared" si="166"/>
        <v>1609636.08</v>
      </c>
      <c r="K901" s="262">
        <f t="shared" si="167"/>
        <v>6567669.0800000001</v>
      </c>
      <c r="L901" s="7"/>
    </row>
    <row r="902" spans="1:12" s="17" customFormat="1" x14ac:dyDescent="0.25">
      <c r="A902" s="259"/>
      <c r="B902" s="260" t="s">
        <v>401</v>
      </c>
      <c r="C902" s="262">
        <v>1</v>
      </c>
      <c r="D902" s="262">
        <v>5053127</v>
      </c>
      <c r="E902" s="262">
        <v>30000</v>
      </c>
      <c r="F902" s="262">
        <v>1664596.08</v>
      </c>
      <c r="G902" s="262">
        <f>SUM(D902:F902)</f>
        <v>6747723.0800000001</v>
      </c>
      <c r="H902" s="262">
        <f t="shared" si="162"/>
        <v>5053127</v>
      </c>
      <c r="I902" s="262">
        <f t="shared" si="163"/>
        <v>30000</v>
      </c>
      <c r="J902" s="262">
        <f t="shared" si="166"/>
        <v>1664596.08</v>
      </c>
      <c r="K902" s="262">
        <f t="shared" si="167"/>
        <v>6747723.0800000001</v>
      </c>
      <c r="L902" s="7"/>
    </row>
    <row r="903" spans="1:12" s="17" customFormat="1" x14ac:dyDescent="0.25">
      <c r="A903" s="259"/>
      <c r="B903" s="260" t="s">
        <v>402</v>
      </c>
      <c r="C903" s="262">
        <v>1</v>
      </c>
      <c r="D903" s="262">
        <v>5178220</v>
      </c>
      <c r="E903" s="262">
        <v>30000</v>
      </c>
      <c r="F903" s="262">
        <v>1194160.08</v>
      </c>
      <c r="G903" s="262">
        <f>SUM(D903:F903)</f>
        <v>6402380.0800000001</v>
      </c>
      <c r="H903" s="262">
        <f t="shared" si="162"/>
        <v>5178220</v>
      </c>
      <c r="I903" s="262">
        <f t="shared" si="163"/>
        <v>30000</v>
      </c>
      <c r="J903" s="262">
        <f t="shared" si="166"/>
        <v>1194160.08</v>
      </c>
      <c r="K903" s="262">
        <f t="shared" si="167"/>
        <v>6402380.0800000001</v>
      </c>
      <c r="L903" s="7"/>
    </row>
    <row r="904" spans="1:12" s="17" customFormat="1" x14ac:dyDescent="0.25">
      <c r="A904" s="259"/>
      <c r="B904" s="260" t="s">
        <v>406</v>
      </c>
      <c r="C904" s="262">
        <v>2</v>
      </c>
      <c r="D904" s="262">
        <v>5678595</v>
      </c>
      <c r="E904" s="262">
        <v>30000</v>
      </c>
      <c r="F904" s="262">
        <v>2640512.16</v>
      </c>
      <c r="G904" s="262">
        <f>SUM(D904:F904)</f>
        <v>8349107.1600000001</v>
      </c>
      <c r="H904" s="262">
        <f t="shared" si="162"/>
        <v>11357190</v>
      </c>
      <c r="I904" s="262">
        <f t="shared" si="163"/>
        <v>60000</v>
      </c>
      <c r="J904" s="262">
        <f t="shared" si="166"/>
        <v>5281024.32</v>
      </c>
      <c r="K904" s="262">
        <f t="shared" si="167"/>
        <v>16698214.32</v>
      </c>
      <c r="L904" s="7"/>
    </row>
    <row r="905" spans="1:12" s="17" customFormat="1" x14ac:dyDescent="0.25">
      <c r="A905" s="259"/>
      <c r="B905" s="260" t="s">
        <v>407</v>
      </c>
      <c r="C905" s="262">
        <v>1</v>
      </c>
      <c r="D905" s="262">
        <v>3005880</v>
      </c>
      <c r="E905" s="262">
        <v>30000</v>
      </c>
      <c r="F905" s="262"/>
      <c r="G905" s="262">
        <f>SUM(D905:F905)</f>
        <v>3035880</v>
      </c>
      <c r="H905" s="262">
        <f t="shared" si="162"/>
        <v>3005880</v>
      </c>
      <c r="I905" s="262">
        <f t="shared" si="163"/>
        <v>30000</v>
      </c>
      <c r="J905" s="262">
        <f t="shared" si="166"/>
        <v>0</v>
      </c>
      <c r="K905" s="262">
        <f t="shared" si="167"/>
        <v>3035880</v>
      </c>
      <c r="L905" s="7"/>
    </row>
    <row r="906" spans="1:12" s="17" customFormat="1" x14ac:dyDescent="0.25">
      <c r="A906" s="263" t="s">
        <v>1</v>
      </c>
      <c r="B906" s="271" t="s">
        <v>415</v>
      </c>
      <c r="C906" s="602">
        <f>SUM(C791:C905)</f>
        <v>532</v>
      </c>
      <c r="D906" s="602">
        <f>SUM(D881:D905)</f>
        <v>83155895</v>
      </c>
      <c r="E906" s="602">
        <f>SUM(E881:E905)</f>
        <v>750000</v>
      </c>
      <c r="F906" s="602"/>
      <c r="G906" s="602">
        <f>SUM(G791:G905)</f>
        <v>400816326.60000002</v>
      </c>
      <c r="H906" s="602">
        <f>SUM(H791:H905)</f>
        <v>822109037</v>
      </c>
      <c r="I906" s="602">
        <f>SUM(I791:I905)</f>
        <v>15960000</v>
      </c>
      <c r="J906" s="602">
        <f>SUM(J791:J905)</f>
        <v>2986430122.4799995</v>
      </c>
      <c r="K906" s="602">
        <f>SUM(K791:K905)</f>
        <v>3824499159.4799995</v>
      </c>
      <c r="L906" s="7"/>
    </row>
    <row r="907" spans="1:12" s="17" customFormat="1" x14ac:dyDescent="0.25">
      <c r="A907" s="259"/>
      <c r="B907" s="261"/>
      <c r="C907" s="267"/>
      <c r="D907" s="267"/>
      <c r="E907" s="267"/>
      <c r="F907" s="267"/>
      <c r="G907" s="267"/>
      <c r="H907" s="267"/>
      <c r="I907" s="267"/>
      <c r="J907" s="267"/>
      <c r="K907" s="267"/>
      <c r="L907" s="7"/>
    </row>
    <row r="908" spans="1:12" s="17" customFormat="1" x14ac:dyDescent="0.25">
      <c r="A908" s="434" t="s">
        <v>416</v>
      </c>
      <c r="B908" s="441" t="s">
        <v>417</v>
      </c>
      <c r="C908" s="267"/>
      <c r="D908" s="267">
        <v>1337225</v>
      </c>
      <c r="E908" s="267">
        <v>381109</v>
      </c>
      <c r="F908" s="267">
        <v>13099508</v>
      </c>
      <c r="G908" s="262">
        <f t="shared" ref="G908:G923" si="168">SUM(D908:F908)</f>
        <v>14817842</v>
      </c>
      <c r="H908" s="262">
        <f t="shared" ref="H908:H923" si="169">C908*D908</f>
        <v>0</v>
      </c>
      <c r="I908" s="262">
        <f t="shared" ref="I908:I923" si="170">C908*E908</f>
        <v>0</v>
      </c>
      <c r="J908" s="262">
        <f t="shared" ref="J908:J923" si="171">C908*F908</f>
        <v>0</v>
      </c>
      <c r="K908" s="262">
        <f t="shared" ref="K908:K923" si="172">C908*G908</f>
        <v>0</v>
      </c>
      <c r="L908" s="7"/>
    </row>
    <row r="909" spans="1:12" s="17" customFormat="1" ht="36.75" x14ac:dyDescent="0.25">
      <c r="A909" s="434" t="s">
        <v>418</v>
      </c>
      <c r="B909" s="441" t="s">
        <v>419</v>
      </c>
      <c r="C909" s="267"/>
      <c r="D909" s="267">
        <v>1337225</v>
      </c>
      <c r="E909" s="267">
        <v>401168</v>
      </c>
      <c r="F909" s="267">
        <v>10916790</v>
      </c>
      <c r="G909" s="262">
        <f t="shared" si="168"/>
        <v>12655183</v>
      </c>
      <c r="H909" s="262">
        <f t="shared" si="169"/>
        <v>0</v>
      </c>
      <c r="I909" s="262">
        <f t="shared" si="170"/>
        <v>0</v>
      </c>
      <c r="J909" s="262">
        <f t="shared" si="171"/>
        <v>0</v>
      </c>
      <c r="K909" s="262">
        <f t="shared" si="172"/>
        <v>0</v>
      </c>
      <c r="L909" s="7"/>
    </row>
    <row r="910" spans="1:12" s="17" customFormat="1" x14ac:dyDescent="0.25">
      <c r="A910" s="434"/>
      <c r="B910" s="272" t="s">
        <v>420</v>
      </c>
      <c r="C910" s="262">
        <v>1</v>
      </c>
      <c r="D910" s="267">
        <v>9273942.8399999999</v>
      </c>
      <c r="E910" s="262">
        <v>374361</v>
      </c>
      <c r="F910" s="262">
        <v>7914876</v>
      </c>
      <c r="G910" s="262">
        <f t="shared" si="168"/>
        <v>17563179.84</v>
      </c>
      <c r="H910" s="262">
        <f t="shared" si="169"/>
        <v>9273942.8399999999</v>
      </c>
      <c r="I910" s="262">
        <f t="shared" si="170"/>
        <v>374361</v>
      </c>
      <c r="J910" s="262">
        <f t="shared" si="171"/>
        <v>7914876</v>
      </c>
      <c r="K910" s="262">
        <f t="shared" si="172"/>
        <v>17563179.84</v>
      </c>
      <c r="L910" s="7"/>
    </row>
    <row r="911" spans="1:12" s="17" customFormat="1" x14ac:dyDescent="0.25">
      <c r="A911" s="434"/>
      <c r="B911" s="272" t="s">
        <v>421</v>
      </c>
      <c r="C911" s="262"/>
      <c r="D911" s="267"/>
      <c r="E911" s="262"/>
      <c r="F911" s="262"/>
      <c r="G911" s="262">
        <f t="shared" si="168"/>
        <v>0</v>
      </c>
      <c r="H911" s="262">
        <f t="shared" si="169"/>
        <v>0</v>
      </c>
      <c r="I911" s="262">
        <f t="shared" si="170"/>
        <v>0</v>
      </c>
      <c r="J911" s="262">
        <f t="shared" si="171"/>
        <v>0</v>
      </c>
      <c r="K911" s="262">
        <f t="shared" si="172"/>
        <v>0</v>
      </c>
      <c r="L911" s="7"/>
    </row>
    <row r="912" spans="1:12" s="17" customFormat="1" x14ac:dyDescent="0.25">
      <c r="A912" s="434"/>
      <c r="B912" s="272" t="s">
        <v>422</v>
      </c>
      <c r="C912" s="262"/>
      <c r="D912" s="267"/>
      <c r="E912" s="262"/>
      <c r="F912" s="262"/>
      <c r="G912" s="262">
        <f t="shared" si="168"/>
        <v>0</v>
      </c>
      <c r="H912" s="262">
        <f t="shared" si="169"/>
        <v>0</v>
      </c>
      <c r="I912" s="262">
        <f t="shared" si="170"/>
        <v>0</v>
      </c>
      <c r="J912" s="262">
        <f t="shared" si="171"/>
        <v>0</v>
      </c>
      <c r="K912" s="262">
        <f t="shared" si="172"/>
        <v>0</v>
      </c>
      <c r="L912" s="7"/>
    </row>
    <row r="913" spans="1:12" s="17" customFormat="1" x14ac:dyDescent="0.25">
      <c r="A913" s="434"/>
      <c r="B913" s="272" t="s">
        <v>744</v>
      </c>
      <c r="C913" s="262"/>
      <c r="D913" s="262"/>
      <c r="E913" s="262"/>
      <c r="F913" s="262"/>
      <c r="G913" s="262">
        <f t="shared" si="168"/>
        <v>0</v>
      </c>
      <c r="H913" s="262">
        <f t="shared" si="169"/>
        <v>0</v>
      </c>
      <c r="I913" s="262">
        <f t="shared" si="170"/>
        <v>0</v>
      </c>
      <c r="J913" s="262">
        <f t="shared" si="171"/>
        <v>0</v>
      </c>
      <c r="K913" s="262">
        <f t="shared" si="172"/>
        <v>0</v>
      </c>
      <c r="L913" s="7"/>
    </row>
    <row r="914" spans="1:12" s="17" customFormat="1" x14ac:dyDescent="0.25">
      <c r="A914" s="426"/>
      <c r="B914" s="495" t="s">
        <v>745</v>
      </c>
      <c r="C914" s="262"/>
      <c r="D914" s="262"/>
      <c r="E914" s="262"/>
      <c r="F914" s="262"/>
      <c r="G914" s="262">
        <f t="shared" si="168"/>
        <v>0</v>
      </c>
      <c r="H914" s="262">
        <f t="shared" si="169"/>
        <v>0</v>
      </c>
      <c r="I914" s="262">
        <f t="shared" si="170"/>
        <v>0</v>
      </c>
      <c r="J914" s="262">
        <f t="shared" si="171"/>
        <v>0</v>
      </c>
      <c r="K914" s="262">
        <f t="shared" si="172"/>
        <v>0</v>
      </c>
      <c r="L914" s="7"/>
    </row>
    <row r="915" spans="1:12" s="17" customFormat="1" x14ac:dyDescent="0.25">
      <c r="A915" s="434"/>
      <c r="B915" s="272" t="s">
        <v>746</v>
      </c>
      <c r="C915" s="262"/>
      <c r="D915" s="262"/>
      <c r="E915" s="262"/>
      <c r="F915" s="262"/>
      <c r="G915" s="262">
        <f t="shared" si="168"/>
        <v>0</v>
      </c>
      <c r="H915" s="262">
        <f t="shared" si="169"/>
        <v>0</v>
      </c>
      <c r="I915" s="262">
        <f t="shared" si="170"/>
        <v>0</v>
      </c>
      <c r="J915" s="262">
        <f t="shared" si="171"/>
        <v>0</v>
      </c>
      <c r="K915" s="262">
        <f t="shared" si="172"/>
        <v>0</v>
      </c>
      <c r="L915" s="7"/>
    </row>
    <row r="916" spans="1:12" s="17" customFormat="1" x14ac:dyDescent="0.25">
      <c r="A916" s="434"/>
      <c r="B916" s="272" t="s">
        <v>747</v>
      </c>
      <c r="C916" s="262"/>
      <c r="D916" s="262"/>
      <c r="E916" s="262"/>
      <c r="F916" s="262"/>
      <c r="G916" s="262">
        <f t="shared" si="168"/>
        <v>0</v>
      </c>
      <c r="H916" s="262">
        <f t="shared" si="169"/>
        <v>0</v>
      </c>
      <c r="I916" s="262">
        <f t="shared" si="170"/>
        <v>0</v>
      </c>
      <c r="J916" s="262">
        <f t="shared" si="171"/>
        <v>0</v>
      </c>
      <c r="K916" s="262">
        <f t="shared" si="172"/>
        <v>0</v>
      </c>
      <c r="L916" s="7"/>
    </row>
    <row r="917" spans="1:12" s="17" customFormat="1" x14ac:dyDescent="0.25">
      <c r="A917" s="434"/>
      <c r="B917" s="272" t="s">
        <v>423</v>
      </c>
      <c r="C917" s="262"/>
      <c r="D917" s="262"/>
      <c r="E917" s="262"/>
      <c r="F917" s="262"/>
      <c r="G917" s="262">
        <f t="shared" si="168"/>
        <v>0</v>
      </c>
      <c r="H917" s="262">
        <f t="shared" si="169"/>
        <v>0</v>
      </c>
      <c r="I917" s="262">
        <f t="shared" si="170"/>
        <v>0</v>
      </c>
      <c r="J917" s="262">
        <f t="shared" si="171"/>
        <v>0</v>
      </c>
      <c r="K917" s="262">
        <f t="shared" si="172"/>
        <v>0</v>
      </c>
      <c r="L917" s="7"/>
    </row>
    <row r="918" spans="1:12" s="17" customFormat="1" x14ac:dyDescent="0.25">
      <c r="A918" s="434"/>
      <c r="B918" s="272" t="s">
        <v>424</v>
      </c>
      <c r="C918" s="262"/>
      <c r="D918" s="262"/>
      <c r="E918" s="262"/>
      <c r="F918" s="262"/>
      <c r="G918" s="262">
        <f t="shared" si="168"/>
        <v>0</v>
      </c>
      <c r="H918" s="262">
        <f t="shared" si="169"/>
        <v>0</v>
      </c>
      <c r="I918" s="262">
        <f t="shared" si="170"/>
        <v>0</v>
      </c>
      <c r="J918" s="262">
        <f t="shared" si="171"/>
        <v>0</v>
      </c>
      <c r="K918" s="262">
        <f t="shared" si="172"/>
        <v>0</v>
      </c>
      <c r="L918" s="7"/>
    </row>
    <row r="919" spans="1:12" s="17" customFormat="1" x14ac:dyDescent="0.25">
      <c r="A919" s="434"/>
      <c r="B919" s="272" t="s">
        <v>425</v>
      </c>
      <c r="C919" s="262"/>
      <c r="D919" s="262"/>
      <c r="E919" s="262"/>
      <c r="F919" s="262"/>
      <c r="G919" s="262">
        <f t="shared" si="168"/>
        <v>0</v>
      </c>
      <c r="H919" s="262">
        <f t="shared" si="169"/>
        <v>0</v>
      </c>
      <c r="I919" s="262">
        <f t="shared" si="170"/>
        <v>0</v>
      </c>
      <c r="J919" s="262">
        <f t="shared" si="171"/>
        <v>0</v>
      </c>
      <c r="K919" s="262">
        <f t="shared" si="172"/>
        <v>0</v>
      </c>
      <c r="L919" s="7"/>
    </row>
    <row r="920" spans="1:12" s="17" customFormat="1" x14ac:dyDescent="0.25">
      <c r="A920" s="434"/>
      <c r="B920" s="272" t="s">
        <v>426</v>
      </c>
      <c r="C920" s="262"/>
      <c r="D920" s="262"/>
      <c r="E920" s="262"/>
      <c r="F920" s="262"/>
      <c r="G920" s="262">
        <f t="shared" si="168"/>
        <v>0</v>
      </c>
      <c r="H920" s="262">
        <f t="shared" si="169"/>
        <v>0</v>
      </c>
      <c r="I920" s="262">
        <f t="shared" si="170"/>
        <v>0</v>
      </c>
      <c r="J920" s="262">
        <f t="shared" si="171"/>
        <v>0</v>
      </c>
      <c r="K920" s="262">
        <f t="shared" si="172"/>
        <v>0</v>
      </c>
      <c r="L920" s="7"/>
    </row>
    <row r="921" spans="1:12" s="17" customFormat="1" x14ac:dyDescent="0.25">
      <c r="A921" s="434"/>
      <c r="B921" s="272" t="s">
        <v>427</v>
      </c>
      <c r="C921" s="262"/>
      <c r="D921" s="262"/>
      <c r="E921" s="262"/>
      <c r="F921" s="262"/>
      <c r="G921" s="262">
        <f t="shared" si="168"/>
        <v>0</v>
      </c>
      <c r="H921" s="262">
        <f t="shared" si="169"/>
        <v>0</v>
      </c>
      <c r="I921" s="262">
        <f t="shared" si="170"/>
        <v>0</v>
      </c>
      <c r="J921" s="262">
        <f t="shared" si="171"/>
        <v>0</v>
      </c>
      <c r="K921" s="262">
        <f t="shared" si="172"/>
        <v>0</v>
      </c>
      <c r="L921" s="7"/>
    </row>
    <row r="922" spans="1:12" s="17" customFormat="1" x14ac:dyDescent="0.25">
      <c r="A922" s="434"/>
      <c r="B922" s="272"/>
      <c r="C922" s="262"/>
      <c r="D922" s="262"/>
      <c r="E922" s="262"/>
      <c r="F922" s="262"/>
      <c r="G922" s="262">
        <f t="shared" si="168"/>
        <v>0</v>
      </c>
      <c r="H922" s="262">
        <f t="shared" si="169"/>
        <v>0</v>
      </c>
      <c r="I922" s="262">
        <f t="shared" si="170"/>
        <v>0</v>
      </c>
      <c r="J922" s="262">
        <f t="shared" si="171"/>
        <v>0</v>
      </c>
      <c r="K922" s="262">
        <f t="shared" si="172"/>
        <v>0</v>
      </c>
      <c r="L922" s="7"/>
    </row>
    <row r="923" spans="1:12" x14ac:dyDescent="0.25">
      <c r="A923" s="434"/>
      <c r="B923" s="272"/>
      <c r="C923" s="262"/>
      <c r="D923" s="262"/>
      <c r="E923" s="262"/>
      <c r="F923" s="262"/>
      <c r="G923" s="262">
        <f t="shared" si="168"/>
        <v>0</v>
      </c>
      <c r="H923" s="262">
        <f t="shared" si="169"/>
        <v>0</v>
      </c>
      <c r="I923" s="262">
        <f t="shared" si="170"/>
        <v>0</v>
      </c>
      <c r="J923" s="262">
        <f t="shared" si="171"/>
        <v>0</v>
      </c>
      <c r="K923" s="262">
        <f t="shared" si="172"/>
        <v>0</v>
      </c>
      <c r="L923" s="7"/>
    </row>
    <row r="924" spans="1:12" s="17" customFormat="1" x14ac:dyDescent="0.25">
      <c r="A924" s="434"/>
      <c r="B924" s="272"/>
      <c r="C924" s="262">
        <f t="shared" ref="C924:K924" si="173">SUM(C908:C923)</f>
        <v>1</v>
      </c>
      <c r="D924" s="262">
        <f t="shared" si="173"/>
        <v>11948392.84</v>
      </c>
      <c r="E924" s="262">
        <f t="shared" si="173"/>
        <v>1156638</v>
      </c>
      <c r="F924" s="262">
        <f t="shared" si="173"/>
        <v>31931174</v>
      </c>
      <c r="G924" s="262">
        <f t="shared" si="173"/>
        <v>45036204.840000004</v>
      </c>
      <c r="H924" s="262">
        <f t="shared" si="173"/>
        <v>9273942.8399999999</v>
      </c>
      <c r="I924" s="262">
        <f t="shared" si="173"/>
        <v>374361</v>
      </c>
      <c r="J924" s="262">
        <f t="shared" si="173"/>
        <v>7914876</v>
      </c>
      <c r="K924" s="262">
        <f t="shared" si="173"/>
        <v>17563179.84</v>
      </c>
      <c r="L924" s="7"/>
    </row>
    <row r="925" spans="1:12" s="17" customFormat="1" x14ac:dyDescent="0.25">
      <c r="A925" s="434"/>
      <c r="B925" s="272"/>
      <c r="C925" s="262"/>
      <c r="D925" s="262"/>
      <c r="E925" s="262"/>
      <c r="F925" s="262"/>
      <c r="G925" s="262"/>
      <c r="H925" s="262"/>
      <c r="I925" s="262"/>
      <c r="J925" s="262"/>
      <c r="K925" s="262"/>
      <c r="L925" s="7"/>
    </row>
    <row r="926" spans="1:12" s="17" customFormat="1" x14ac:dyDescent="0.25">
      <c r="A926" s="434"/>
      <c r="B926" s="261"/>
      <c r="C926" s="267">
        <f>C906+C924</f>
        <v>533</v>
      </c>
      <c r="D926" s="267">
        <f>SUM(D908:D921)</f>
        <v>11948392.84</v>
      </c>
      <c r="E926" s="267">
        <f>SUM(E908:E921)</f>
        <v>1156638</v>
      </c>
      <c r="F926" s="267">
        <f t="shared" ref="F926:K926" si="174">F906+F924</f>
        <v>31931174</v>
      </c>
      <c r="G926" s="267">
        <f t="shared" si="174"/>
        <v>445852531.44000006</v>
      </c>
      <c r="H926" s="267">
        <f t="shared" si="174"/>
        <v>831382979.84000003</v>
      </c>
      <c r="I926" s="267">
        <f t="shared" si="174"/>
        <v>16334361</v>
      </c>
      <c r="J926" s="267">
        <f t="shared" si="174"/>
        <v>2994344998.4799995</v>
      </c>
      <c r="K926" s="267">
        <f t="shared" si="174"/>
        <v>3842062339.3199997</v>
      </c>
      <c r="L926" s="7"/>
    </row>
    <row r="927" spans="1:12" s="17" customFormat="1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7"/>
    </row>
    <row r="928" spans="1:12" s="17" customFormat="1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7"/>
    </row>
    <row r="929" spans="1:12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7"/>
    </row>
    <row r="930" spans="1:12" s="17" customFormat="1" ht="23.25" x14ac:dyDescent="0.35">
      <c r="A930" s="970" t="s">
        <v>990</v>
      </c>
      <c r="B930" s="970"/>
      <c r="C930" s="970"/>
      <c r="D930" s="970"/>
      <c r="E930" s="970"/>
      <c r="F930" s="970"/>
      <c r="G930" s="970"/>
      <c r="H930" s="970"/>
      <c r="I930" s="970"/>
      <c r="J930" s="970"/>
      <c r="K930" s="970"/>
      <c r="L930" s="7"/>
    </row>
    <row r="931" spans="1:12" s="17" customFormat="1" ht="20.25" x14ac:dyDescent="0.3">
      <c r="A931" s="953" t="s">
        <v>226</v>
      </c>
      <c r="B931" s="953"/>
      <c r="C931" s="953"/>
      <c r="D931" s="953"/>
      <c r="E931" s="953"/>
      <c r="F931" s="953"/>
      <c r="G931" s="953"/>
      <c r="H931" s="953"/>
      <c r="I931" s="953"/>
      <c r="J931" s="953"/>
      <c r="K931" s="953"/>
      <c r="L931" s="7"/>
    </row>
    <row r="932" spans="1:12" s="17" customFormat="1" ht="20.25" x14ac:dyDescent="0.3">
      <c r="A932" s="953" t="s">
        <v>227</v>
      </c>
      <c r="B932" s="954"/>
      <c r="C932" s="954"/>
      <c r="D932" s="954"/>
      <c r="E932" s="954"/>
      <c r="F932" s="954"/>
      <c r="G932" s="954"/>
      <c r="H932" s="954"/>
      <c r="I932" s="954"/>
      <c r="J932" s="954"/>
      <c r="K932" s="954"/>
      <c r="L932" s="7"/>
    </row>
    <row r="933" spans="1:12" s="17" customFormat="1" ht="20.25" x14ac:dyDescent="0.3">
      <c r="A933" s="975" t="s">
        <v>554</v>
      </c>
      <c r="B933" s="975"/>
      <c r="C933" s="975"/>
      <c r="D933" s="975"/>
      <c r="E933" s="975"/>
      <c r="F933" s="975"/>
      <c r="G933" s="975"/>
      <c r="H933" s="975"/>
      <c r="I933" s="975"/>
      <c r="J933" s="975"/>
      <c r="K933" s="975"/>
      <c r="L933" s="7"/>
    </row>
    <row r="934" spans="1:12" s="17" customFormat="1" ht="48.75" x14ac:dyDescent="0.25">
      <c r="A934" s="10"/>
      <c r="B934" s="9" t="s">
        <v>228</v>
      </c>
      <c r="C934" s="9" t="s">
        <v>798</v>
      </c>
      <c r="D934" s="9" t="s">
        <v>229</v>
      </c>
      <c r="E934" s="9" t="s">
        <v>468</v>
      </c>
      <c r="F934" s="9" t="s">
        <v>231</v>
      </c>
      <c r="G934" s="9" t="s">
        <v>232</v>
      </c>
      <c r="H934" s="9" t="s">
        <v>233</v>
      </c>
      <c r="I934" s="9" t="s">
        <v>469</v>
      </c>
      <c r="J934" s="9" t="s">
        <v>234</v>
      </c>
      <c r="K934" s="609" t="s">
        <v>799</v>
      </c>
      <c r="L934" s="7"/>
    </row>
    <row r="935" spans="1:12" s="17" customFormat="1" x14ac:dyDescent="0.25">
      <c r="A935" s="26"/>
      <c r="B935" s="5" t="s">
        <v>239</v>
      </c>
      <c r="C935" s="2">
        <v>2</v>
      </c>
      <c r="D935" s="2">
        <v>375014</v>
      </c>
      <c r="E935" s="2">
        <v>30000</v>
      </c>
      <c r="F935" s="2"/>
      <c r="G935" s="2">
        <f t="shared" ref="G935:G950" si="175">SUM(D935:F935)</f>
        <v>405014</v>
      </c>
      <c r="H935" s="2">
        <f t="shared" ref="H935:H950" si="176">C935*D935</f>
        <v>750028</v>
      </c>
      <c r="I935" s="2">
        <f t="shared" ref="I935:I950" si="177">C935*E935</f>
        <v>60000</v>
      </c>
      <c r="J935" s="2">
        <f t="shared" ref="J935:J950" si="178">C935*F935</f>
        <v>0</v>
      </c>
      <c r="K935" s="2">
        <f t="shared" ref="K935:K950" si="179">C935*G935</f>
        <v>810028</v>
      </c>
      <c r="L935" s="7"/>
    </row>
    <row r="936" spans="1:12" s="17" customFormat="1" x14ac:dyDescent="0.25">
      <c r="A936" s="26"/>
      <c r="B936" s="5" t="s">
        <v>252</v>
      </c>
      <c r="C936" s="2">
        <v>2</v>
      </c>
      <c r="D936" s="2">
        <v>380534</v>
      </c>
      <c r="E936" s="2">
        <v>30000</v>
      </c>
      <c r="F936" s="2"/>
      <c r="G936" s="2">
        <f t="shared" si="175"/>
        <v>410534</v>
      </c>
      <c r="H936" s="2">
        <f t="shared" si="176"/>
        <v>761068</v>
      </c>
      <c r="I936" s="2">
        <f t="shared" si="177"/>
        <v>60000</v>
      </c>
      <c r="J936" s="2">
        <f t="shared" si="178"/>
        <v>0</v>
      </c>
      <c r="K936" s="2">
        <f t="shared" si="179"/>
        <v>821068</v>
      </c>
      <c r="L936" s="7"/>
    </row>
    <row r="937" spans="1:12" s="17" customFormat="1" x14ac:dyDescent="0.25">
      <c r="A937" s="26"/>
      <c r="B937" s="5" t="s">
        <v>324</v>
      </c>
      <c r="C937" s="2">
        <v>2</v>
      </c>
      <c r="D937" s="2">
        <v>961577</v>
      </c>
      <c r="E937" s="2">
        <v>30000</v>
      </c>
      <c r="F937" s="2"/>
      <c r="G937" s="2">
        <f t="shared" si="175"/>
        <v>991577</v>
      </c>
      <c r="H937" s="2">
        <f t="shared" si="176"/>
        <v>1923154</v>
      </c>
      <c r="I937" s="2">
        <f t="shared" si="177"/>
        <v>60000</v>
      </c>
      <c r="J937" s="2">
        <f t="shared" si="178"/>
        <v>0</v>
      </c>
      <c r="K937" s="2">
        <f t="shared" si="179"/>
        <v>1983154</v>
      </c>
      <c r="L937" s="7"/>
    </row>
    <row r="938" spans="1:12" s="17" customFormat="1" x14ac:dyDescent="0.25">
      <c r="A938" s="26"/>
      <c r="B938" s="5" t="s">
        <v>326</v>
      </c>
      <c r="C938" s="2">
        <v>2</v>
      </c>
      <c r="D938" s="2">
        <v>826204</v>
      </c>
      <c r="E938" s="2">
        <v>30000</v>
      </c>
      <c r="F938" s="2"/>
      <c r="G938" s="2">
        <f t="shared" si="175"/>
        <v>856204</v>
      </c>
      <c r="H938" s="2">
        <f t="shared" si="176"/>
        <v>1652408</v>
      </c>
      <c r="I938" s="2">
        <f t="shared" si="177"/>
        <v>60000</v>
      </c>
      <c r="J938" s="2">
        <f t="shared" si="178"/>
        <v>0</v>
      </c>
      <c r="K938" s="2">
        <f t="shared" si="179"/>
        <v>1712408</v>
      </c>
      <c r="L938" s="7"/>
    </row>
    <row r="939" spans="1:12" s="17" customFormat="1" x14ac:dyDescent="0.25">
      <c r="A939" s="26"/>
      <c r="B939" s="5" t="s">
        <v>327</v>
      </c>
      <c r="C939" s="2">
        <v>1</v>
      </c>
      <c r="D939" s="2">
        <v>857983</v>
      </c>
      <c r="E939" s="2">
        <v>30000</v>
      </c>
      <c r="F939" s="2"/>
      <c r="G939" s="2">
        <f t="shared" si="175"/>
        <v>887983</v>
      </c>
      <c r="H939" s="2">
        <f t="shared" si="176"/>
        <v>857983</v>
      </c>
      <c r="I939" s="2">
        <f t="shared" si="177"/>
        <v>30000</v>
      </c>
      <c r="J939" s="2">
        <f t="shared" si="178"/>
        <v>0</v>
      </c>
      <c r="K939" s="2">
        <f t="shared" si="179"/>
        <v>887983</v>
      </c>
      <c r="L939" s="7"/>
    </row>
    <row r="940" spans="1:12" s="17" customFormat="1" x14ac:dyDescent="0.25">
      <c r="A940" s="26"/>
      <c r="B940" s="5" t="s">
        <v>330</v>
      </c>
      <c r="C940" s="2">
        <v>1</v>
      </c>
      <c r="D940" s="2">
        <v>933340</v>
      </c>
      <c r="E940" s="2">
        <v>30000</v>
      </c>
      <c r="F940" s="2"/>
      <c r="G940" s="2">
        <f t="shared" si="175"/>
        <v>963340</v>
      </c>
      <c r="H940" s="2">
        <f t="shared" si="176"/>
        <v>933340</v>
      </c>
      <c r="I940" s="2">
        <f t="shared" si="177"/>
        <v>30000</v>
      </c>
      <c r="J940" s="2">
        <f t="shared" si="178"/>
        <v>0</v>
      </c>
      <c r="K940" s="2">
        <f t="shared" si="179"/>
        <v>963340</v>
      </c>
      <c r="L940" s="7"/>
    </row>
    <row r="941" spans="1:12" s="17" customFormat="1" x14ac:dyDescent="0.25">
      <c r="A941" s="26"/>
      <c r="B941" s="5" t="s">
        <v>333</v>
      </c>
      <c r="C941" s="2">
        <v>1</v>
      </c>
      <c r="D941" s="2">
        <v>1013692</v>
      </c>
      <c r="E941" s="2">
        <v>30000</v>
      </c>
      <c r="F941" s="2"/>
      <c r="G941" s="2">
        <f t="shared" si="175"/>
        <v>1043692</v>
      </c>
      <c r="H941" s="2">
        <f t="shared" si="176"/>
        <v>1013692</v>
      </c>
      <c r="I941" s="2">
        <f t="shared" si="177"/>
        <v>30000</v>
      </c>
      <c r="J941" s="2">
        <f t="shared" si="178"/>
        <v>0</v>
      </c>
      <c r="K941" s="2">
        <f t="shared" si="179"/>
        <v>1043692</v>
      </c>
      <c r="L941" s="7"/>
    </row>
    <row r="942" spans="1:12" s="17" customFormat="1" x14ac:dyDescent="0.25">
      <c r="A942" s="26"/>
      <c r="B942" s="5" t="s">
        <v>356</v>
      </c>
      <c r="C942" s="2">
        <v>1</v>
      </c>
      <c r="D942" s="2">
        <v>1094732</v>
      </c>
      <c r="E942" s="2">
        <v>30000</v>
      </c>
      <c r="F942" s="2"/>
      <c r="G942" s="2">
        <f t="shared" si="175"/>
        <v>1124732</v>
      </c>
      <c r="H942" s="2">
        <f t="shared" si="176"/>
        <v>1094732</v>
      </c>
      <c r="I942" s="2">
        <f t="shared" si="177"/>
        <v>30000</v>
      </c>
      <c r="J942" s="2">
        <f t="shared" si="178"/>
        <v>0</v>
      </c>
      <c r="K942" s="2">
        <f t="shared" si="179"/>
        <v>1124732</v>
      </c>
      <c r="L942" s="7"/>
    </row>
    <row r="943" spans="1:12" s="17" customFormat="1" x14ac:dyDescent="0.25">
      <c r="A943" s="26"/>
      <c r="B943" s="5" t="s">
        <v>359</v>
      </c>
      <c r="C943" s="2">
        <v>2</v>
      </c>
      <c r="D943" s="2">
        <v>1196428</v>
      </c>
      <c r="E943" s="2">
        <v>30000</v>
      </c>
      <c r="F943" s="2"/>
      <c r="G943" s="2">
        <f t="shared" si="175"/>
        <v>1226428</v>
      </c>
      <c r="H943" s="2">
        <f t="shared" si="176"/>
        <v>2392856</v>
      </c>
      <c r="I943" s="2">
        <f t="shared" si="177"/>
        <v>60000</v>
      </c>
      <c r="J943" s="2">
        <f t="shared" si="178"/>
        <v>0</v>
      </c>
      <c r="K943" s="2">
        <f t="shared" si="179"/>
        <v>2452856</v>
      </c>
      <c r="L943" s="7"/>
    </row>
    <row r="944" spans="1:12" s="17" customFormat="1" x14ac:dyDescent="0.25">
      <c r="A944" s="26"/>
      <c r="B944" s="5" t="s">
        <v>371</v>
      </c>
      <c r="C944" s="2">
        <v>1</v>
      </c>
      <c r="D944" s="2">
        <v>1326884</v>
      </c>
      <c r="E944" s="2">
        <v>30000</v>
      </c>
      <c r="F944" s="2"/>
      <c r="G944" s="2">
        <f t="shared" si="175"/>
        <v>1356884</v>
      </c>
      <c r="H944" s="2">
        <f t="shared" si="176"/>
        <v>1326884</v>
      </c>
      <c r="I944" s="2">
        <f t="shared" si="177"/>
        <v>30000</v>
      </c>
      <c r="J944" s="2">
        <f t="shared" si="178"/>
        <v>0</v>
      </c>
      <c r="K944" s="2">
        <f t="shared" si="179"/>
        <v>1356884</v>
      </c>
      <c r="L944" s="7"/>
    </row>
    <row r="945" spans="1:12" s="17" customFormat="1" x14ac:dyDescent="0.25">
      <c r="A945" s="26"/>
      <c r="B945" s="5" t="s">
        <v>383</v>
      </c>
      <c r="C945" s="2">
        <v>2</v>
      </c>
      <c r="D945" s="2">
        <v>1528878</v>
      </c>
      <c r="E945" s="2">
        <v>30000</v>
      </c>
      <c r="F945" s="2"/>
      <c r="G945" s="2">
        <f t="shared" si="175"/>
        <v>1558878</v>
      </c>
      <c r="H945" s="2">
        <f t="shared" si="176"/>
        <v>3057756</v>
      </c>
      <c r="I945" s="2">
        <f t="shared" si="177"/>
        <v>60000</v>
      </c>
      <c r="J945" s="2">
        <f t="shared" si="178"/>
        <v>0</v>
      </c>
      <c r="K945" s="2">
        <f t="shared" si="179"/>
        <v>3117756</v>
      </c>
      <c r="L945" s="7"/>
    </row>
    <row r="946" spans="1:12" s="17" customFormat="1" x14ac:dyDescent="0.25">
      <c r="A946" s="26"/>
      <c r="B946" s="5" t="s">
        <v>385</v>
      </c>
      <c r="C946" s="2">
        <v>2</v>
      </c>
      <c r="D946" s="2">
        <v>1640057</v>
      </c>
      <c r="E946" s="2">
        <v>30000</v>
      </c>
      <c r="F946" s="2"/>
      <c r="G946" s="2">
        <f t="shared" si="175"/>
        <v>1670057</v>
      </c>
      <c r="H946" s="2">
        <f t="shared" si="176"/>
        <v>3280114</v>
      </c>
      <c r="I946" s="2">
        <f t="shared" si="177"/>
        <v>60000</v>
      </c>
      <c r="J946" s="2">
        <f t="shared" si="178"/>
        <v>0</v>
      </c>
      <c r="K946" s="2">
        <f t="shared" si="179"/>
        <v>3340114</v>
      </c>
      <c r="L946" s="7"/>
    </row>
    <row r="947" spans="1:12" s="17" customFormat="1" x14ac:dyDescent="0.25">
      <c r="A947" s="26"/>
      <c r="B947" s="5" t="s">
        <v>392</v>
      </c>
      <c r="C947" s="2">
        <v>1</v>
      </c>
      <c r="D947" s="2">
        <v>1742530</v>
      </c>
      <c r="E947" s="2">
        <v>30000</v>
      </c>
      <c r="F947" s="2"/>
      <c r="G947" s="2">
        <f t="shared" si="175"/>
        <v>1772530</v>
      </c>
      <c r="H947" s="2">
        <f t="shared" si="176"/>
        <v>1742530</v>
      </c>
      <c r="I947" s="2">
        <f t="shared" si="177"/>
        <v>30000</v>
      </c>
      <c r="J947" s="2">
        <f t="shared" si="178"/>
        <v>0</v>
      </c>
      <c r="K947" s="2">
        <f t="shared" si="179"/>
        <v>1772530</v>
      </c>
      <c r="L947" s="7"/>
    </row>
    <row r="948" spans="1:12" s="17" customFormat="1" x14ac:dyDescent="0.25">
      <c r="A948" s="26"/>
      <c r="B948" s="5" t="s">
        <v>395</v>
      </c>
      <c r="C948" s="2">
        <v>1</v>
      </c>
      <c r="D948" s="2">
        <v>1922065</v>
      </c>
      <c r="E948" s="2">
        <v>30000</v>
      </c>
      <c r="F948" s="2"/>
      <c r="G948" s="2">
        <f t="shared" si="175"/>
        <v>1952065</v>
      </c>
      <c r="H948" s="2">
        <f t="shared" si="176"/>
        <v>1922065</v>
      </c>
      <c r="I948" s="2">
        <f t="shared" si="177"/>
        <v>30000</v>
      </c>
      <c r="J948" s="2">
        <f t="shared" si="178"/>
        <v>0</v>
      </c>
      <c r="K948" s="2">
        <f t="shared" si="179"/>
        <v>1952065</v>
      </c>
      <c r="L948" s="7"/>
    </row>
    <row r="949" spans="1:12" s="17" customFormat="1" x14ac:dyDescent="0.25">
      <c r="A949" s="26"/>
      <c r="B949" s="11" t="s">
        <v>399</v>
      </c>
      <c r="C949" s="2">
        <v>1</v>
      </c>
      <c r="D949" s="2">
        <v>2110917</v>
      </c>
      <c r="E949" s="2">
        <v>30000</v>
      </c>
      <c r="F949" s="2"/>
      <c r="G949" s="2">
        <f t="shared" si="175"/>
        <v>2140917</v>
      </c>
      <c r="H949" s="2">
        <f t="shared" si="176"/>
        <v>2110917</v>
      </c>
      <c r="I949" s="2">
        <f t="shared" si="177"/>
        <v>30000</v>
      </c>
      <c r="J949" s="2">
        <f t="shared" si="178"/>
        <v>0</v>
      </c>
      <c r="K949" s="2">
        <f t="shared" si="179"/>
        <v>2140917</v>
      </c>
      <c r="L949" s="7"/>
    </row>
    <row r="950" spans="1:12" s="17" customFormat="1" x14ac:dyDescent="0.25">
      <c r="A950" s="26"/>
      <c r="B950" s="11" t="s">
        <v>403</v>
      </c>
      <c r="C950" s="2">
        <v>3</v>
      </c>
      <c r="D950" s="2">
        <v>2444096</v>
      </c>
      <c r="E950" s="2">
        <v>30000</v>
      </c>
      <c r="F950" s="2"/>
      <c r="G950" s="2">
        <f t="shared" si="175"/>
        <v>2474096</v>
      </c>
      <c r="H950" s="2">
        <f t="shared" si="176"/>
        <v>7332288</v>
      </c>
      <c r="I950" s="2">
        <f t="shared" si="177"/>
        <v>90000</v>
      </c>
      <c r="J950" s="2">
        <f t="shared" si="178"/>
        <v>0</v>
      </c>
      <c r="K950" s="2">
        <f t="shared" si="179"/>
        <v>7422288</v>
      </c>
      <c r="L950" s="7"/>
    </row>
    <row r="951" spans="1:12" s="17" customFormat="1" x14ac:dyDescent="0.25">
      <c r="A951" s="26"/>
      <c r="B951" s="5" t="s">
        <v>415</v>
      </c>
      <c r="C951" s="608">
        <f>SUM(C935:C950)</f>
        <v>25</v>
      </c>
      <c r="D951" s="608">
        <f>SUM(D945:D950)</f>
        <v>11388543</v>
      </c>
      <c r="E951" s="608">
        <f>SUM(E945:E950)</f>
        <v>180000</v>
      </c>
      <c r="F951" s="608"/>
      <c r="G951" s="608">
        <f>SUM(G935:G950)</f>
        <v>20834931</v>
      </c>
      <c r="H951" s="608">
        <f>SUM(H935:H950)</f>
        <v>32151815</v>
      </c>
      <c r="I951" s="608">
        <f>SUM(I935:I950)</f>
        <v>750000</v>
      </c>
      <c r="J951" s="608">
        <f>SUM(J935:J950)</f>
        <v>0</v>
      </c>
      <c r="K951" s="608">
        <f>SUM(K935:K950)</f>
        <v>32901815</v>
      </c>
      <c r="L951" s="7"/>
    </row>
    <row r="952" spans="1:12" s="17" customFormat="1" x14ac:dyDescent="0.25">
      <c r="A952" s="26"/>
      <c r="B952" s="612"/>
      <c r="C952" s="2"/>
      <c r="D952" s="2"/>
      <c r="E952" s="2"/>
      <c r="F952" s="2"/>
      <c r="G952" s="2">
        <f>SUM(D952:F952)</f>
        <v>0</v>
      </c>
      <c r="H952" s="2"/>
      <c r="I952" s="2"/>
      <c r="J952" s="2">
        <f>C954*F954</f>
        <v>0</v>
      </c>
      <c r="K952" s="2"/>
      <c r="L952" s="7"/>
    </row>
    <row r="953" spans="1:12" s="17" customFormat="1" x14ac:dyDescent="0.25">
      <c r="A953" s="26"/>
      <c r="B953" s="21" t="s">
        <v>417</v>
      </c>
      <c r="C953" s="3"/>
      <c r="D953" s="3">
        <v>1337225</v>
      </c>
      <c r="E953" s="3">
        <v>381109</v>
      </c>
      <c r="F953" s="3">
        <v>13099508</v>
      </c>
      <c r="G953" s="2">
        <f>SUM(D953:F953)</f>
        <v>14817842</v>
      </c>
      <c r="H953" s="2">
        <f>C953*D953</f>
        <v>0</v>
      </c>
      <c r="I953" s="2">
        <f>C953*E953</f>
        <v>0</v>
      </c>
      <c r="J953" s="2">
        <f>C953*F953</f>
        <v>0</v>
      </c>
      <c r="K953" s="2">
        <f>C953*G953</f>
        <v>0</v>
      </c>
      <c r="L953" s="7"/>
    </row>
    <row r="954" spans="1:12" s="17" customFormat="1" ht="36.75" x14ac:dyDescent="0.25">
      <c r="A954" s="26"/>
      <c r="B954" s="21" t="s">
        <v>419</v>
      </c>
      <c r="C954" s="3">
        <f>SUM(C952)</f>
        <v>0</v>
      </c>
      <c r="D954" s="3">
        <v>1337225</v>
      </c>
      <c r="E954" s="3">
        <v>401168</v>
      </c>
      <c r="F954" s="3">
        <v>10916790</v>
      </c>
      <c r="G954" s="2">
        <f>SUM(D954:F954)</f>
        <v>12655183</v>
      </c>
      <c r="H954" s="2">
        <f>C954*D954</f>
        <v>0</v>
      </c>
      <c r="I954" s="2">
        <f>C954*E954</f>
        <v>0</v>
      </c>
      <c r="J954" s="2">
        <f>C954*F954</f>
        <v>0</v>
      </c>
      <c r="K954" s="2">
        <f>C954*G954</f>
        <v>0</v>
      </c>
      <c r="L954" s="7"/>
    </row>
    <row r="955" spans="1:12" s="17" customFormat="1" x14ac:dyDescent="0.25">
      <c r="A955" s="26"/>
      <c r="B955" s="13" t="s">
        <v>420</v>
      </c>
      <c r="C955" s="2"/>
      <c r="D955" s="3">
        <v>1247870</v>
      </c>
      <c r="E955" s="2"/>
      <c r="F955" s="2"/>
      <c r="G955" s="2">
        <f>SUM(D955:F955)</f>
        <v>1247870</v>
      </c>
      <c r="H955" s="2">
        <f>C955*D955</f>
        <v>0</v>
      </c>
      <c r="I955" s="2">
        <f>C955*E955</f>
        <v>0</v>
      </c>
      <c r="J955" s="2">
        <f>C955*F955</f>
        <v>0</v>
      </c>
      <c r="K955" s="2">
        <f>C955*G955</f>
        <v>0</v>
      </c>
      <c r="L955" s="7"/>
    </row>
    <row r="956" spans="1:12" s="17" customFormat="1" x14ac:dyDescent="0.25">
      <c r="A956" s="26"/>
      <c r="B956" s="13"/>
      <c r="C956" s="2">
        <f t="shared" ref="C956:K956" si="180">SUM(C953:C955)</f>
        <v>0</v>
      </c>
      <c r="D956" s="2">
        <f t="shared" si="180"/>
        <v>3922320</v>
      </c>
      <c r="E956" s="2">
        <f t="shared" si="180"/>
        <v>782277</v>
      </c>
      <c r="F956" s="2">
        <f t="shared" si="180"/>
        <v>24016298</v>
      </c>
      <c r="G956" s="2">
        <f t="shared" si="180"/>
        <v>28720895</v>
      </c>
      <c r="H956" s="2">
        <f t="shared" si="180"/>
        <v>0</v>
      </c>
      <c r="I956" s="2">
        <f t="shared" si="180"/>
        <v>0</v>
      </c>
      <c r="J956" s="2">
        <f t="shared" si="180"/>
        <v>0</v>
      </c>
      <c r="K956" s="2">
        <f t="shared" si="180"/>
        <v>0</v>
      </c>
      <c r="L956" s="7"/>
    </row>
    <row r="957" spans="1:12" s="17" customFormat="1" x14ac:dyDescent="0.25">
      <c r="A957" s="26"/>
      <c r="B957" s="13"/>
      <c r="C957" s="2"/>
      <c r="D957" s="2"/>
      <c r="E957" s="2"/>
      <c r="F957" s="2"/>
      <c r="G957" s="2"/>
      <c r="H957" s="2"/>
      <c r="I957" s="2"/>
      <c r="J957" s="2"/>
      <c r="K957" s="2"/>
      <c r="L957" s="7"/>
    </row>
    <row r="958" spans="1:12" s="17" customFormat="1" x14ac:dyDescent="0.25">
      <c r="A958" s="10" t="s">
        <v>428</v>
      </c>
      <c r="B958" s="612"/>
      <c r="C958" s="22">
        <f>C951+C956</f>
        <v>25</v>
      </c>
      <c r="D958" s="22">
        <f>SUM(D953:D955)</f>
        <v>3922320</v>
      </c>
      <c r="E958" s="22">
        <f>SUM(E953:E955)</f>
        <v>782277</v>
      </c>
      <c r="F958" s="22">
        <f t="shared" ref="F958:K958" si="181">F951+F956</f>
        <v>24016298</v>
      </c>
      <c r="G958" s="22">
        <f t="shared" si="181"/>
        <v>49555826</v>
      </c>
      <c r="H958" s="22">
        <f t="shared" si="181"/>
        <v>32151815</v>
      </c>
      <c r="I958" s="22">
        <f t="shared" si="181"/>
        <v>750000</v>
      </c>
      <c r="J958" s="22">
        <f t="shared" si="181"/>
        <v>0</v>
      </c>
      <c r="K958" s="22">
        <f t="shared" si="181"/>
        <v>32901815</v>
      </c>
      <c r="L958" s="7"/>
    </row>
    <row r="959" spans="1:12" s="17" customFormat="1" x14ac:dyDescent="0.25">
      <c r="A959" s="10"/>
      <c r="B959" s="612"/>
      <c r="C959" s="22"/>
      <c r="D959" s="22"/>
      <c r="E959" s="22"/>
      <c r="F959" s="22"/>
      <c r="G959" s="22"/>
      <c r="H959" s="22"/>
      <c r="I959" s="22"/>
      <c r="J959" s="22"/>
      <c r="K959" s="22"/>
      <c r="L959" s="7"/>
    </row>
    <row r="960" spans="1:12" s="17" customFormat="1" x14ac:dyDescent="0.25">
      <c r="A960" s="612" t="s">
        <v>416</v>
      </c>
      <c r="B960" s="21" t="s">
        <v>417</v>
      </c>
      <c r="C960" s="3"/>
      <c r="D960" s="3">
        <v>1337225</v>
      </c>
      <c r="E960" s="3">
        <v>381109</v>
      </c>
      <c r="F960" s="3">
        <v>13099508</v>
      </c>
      <c r="G960" s="2">
        <f t="shared" ref="G960:G975" si="182">SUM(D960:F960)</f>
        <v>14817842</v>
      </c>
      <c r="H960" s="2">
        <f t="shared" ref="H960:H975" si="183">C960*D960</f>
        <v>0</v>
      </c>
      <c r="I960" s="2">
        <f t="shared" ref="I960:I975" si="184">C960*E960</f>
        <v>0</v>
      </c>
      <c r="J960" s="2">
        <f t="shared" ref="J960:J975" si="185">C960*F960</f>
        <v>0</v>
      </c>
      <c r="K960" s="2">
        <f t="shared" ref="K960:K975" si="186">C960*G960</f>
        <v>0</v>
      </c>
      <c r="L960" s="7"/>
    </row>
    <row r="961" spans="1:12" s="17" customFormat="1" ht="36.75" x14ac:dyDescent="0.25">
      <c r="A961" s="612" t="s">
        <v>418</v>
      </c>
      <c r="B961" s="21" t="s">
        <v>419</v>
      </c>
      <c r="C961" s="3"/>
      <c r="D961" s="3">
        <v>1337225</v>
      </c>
      <c r="E961" s="3">
        <v>401168</v>
      </c>
      <c r="F961" s="3">
        <v>10916790</v>
      </c>
      <c r="G961" s="2">
        <f t="shared" si="182"/>
        <v>12655183</v>
      </c>
      <c r="H961" s="2">
        <f t="shared" si="183"/>
        <v>0</v>
      </c>
      <c r="I961" s="2">
        <f t="shared" si="184"/>
        <v>0</v>
      </c>
      <c r="J961" s="2">
        <f t="shared" si="185"/>
        <v>0</v>
      </c>
      <c r="K961" s="2">
        <f t="shared" si="186"/>
        <v>0</v>
      </c>
      <c r="L961" s="7"/>
    </row>
    <row r="962" spans="1:12" s="17" customFormat="1" x14ac:dyDescent="0.25">
      <c r="A962" s="612"/>
      <c r="B962" s="13" t="s">
        <v>420</v>
      </c>
      <c r="C962" s="2">
        <v>1</v>
      </c>
      <c r="D962" s="3">
        <v>9273942.8399999999</v>
      </c>
      <c r="E962" s="2">
        <v>374361</v>
      </c>
      <c r="F962" s="2">
        <v>7914876</v>
      </c>
      <c r="G962" s="2">
        <f t="shared" si="182"/>
        <v>17563179.84</v>
      </c>
      <c r="H962" s="2">
        <f t="shared" si="183"/>
        <v>9273942.8399999999</v>
      </c>
      <c r="I962" s="2">
        <f t="shared" si="184"/>
        <v>374361</v>
      </c>
      <c r="J962" s="2">
        <f t="shared" si="185"/>
        <v>7914876</v>
      </c>
      <c r="K962" s="2">
        <f t="shared" si="186"/>
        <v>17563179.84</v>
      </c>
      <c r="L962" s="7"/>
    </row>
    <row r="963" spans="1:12" s="17" customFormat="1" x14ac:dyDescent="0.25">
      <c r="A963" s="612"/>
      <c r="B963" s="13" t="s">
        <v>421</v>
      </c>
      <c r="C963" s="2"/>
      <c r="D963" s="3"/>
      <c r="E963" s="2"/>
      <c r="F963" s="2"/>
      <c r="G963" s="2">
        <f t="shared" si="182"/>
        <v>0</v>
      </c>
      <c r="H963" s="2">
        <f t="shared" si="183"/>
        <v>0</v>
      </c>
      <c r="I963" s="2">
        <f t="shared" si="184"/>
        <v>0</v>
      </c>
      <c r="J963" s="2">
        <f t="shared" si="185"/>
        <v>0</v>
      </c>
      <c r="K963" s="2">
        <f t="shared" si="186"/>
        <v>0</v>
      </c>
      <c r="L963" s="7"/>
    </row>
    <row r="964" spans="1:12" s="17" customFormat="1" x14ac:dyDescent="0.25">
      <c r="A964" s="612"/>
      <c r="B964" s="13" t="s">
        <v>422</v>
      </c>
      <c r="C964" s="2"/>
      <c r="D964" s="3"/>
      <c r="E964" s="2"/>
      <c r="F964" s="2"/>
      <c r="G964" s="2">
        <f t="shared" si="182"/>
        <v>0</v>
      </c>
      <c r="H964" s="2">
        <f t="shared" si="183"/>
        <v>0</v>
      </c>
      <c r="I964" s="2">
        <f t="shared" si="184"/>
        <v>0</v>
      </c>
      <c r="J964" s="2">
        <f t="shared" si="185"/>
        <v>0</v>
      </c>
      <c r="K964" s="2">
        <f t="shared" si="186"/>
        <v>0</v>
      </c>
      <c r="L964" s="7"/>
    </row>
    <row r="965" spans="1:12" s="17" customFormat="1" x14ac:dyDescent="0.25">
      <c r="A965" s="612"/>
      <c r="B965" s="13" t="s">
        <v>744</v>
      </c>
      <c r="C965" s="2"/>
      <c r="D965" s="2"/>
      <c r="E965" s="2"/>
      <c r="F965" s="2"/>
      <c r="G965" s="2">
        <f t="shared" si="182"/>
        <v>0</v>
      </c>
      <c r="H965" s="2">
        <f t="shared" si="183"/>
        <v>0</v>
      </c>
      <c r="I965" s="2">
        <f t="shared" si="184"/>
        <v>0</v>
      </c>
      <c r="J965" s="2">
        <f t="shared" si="185"/>
        <v>0</v>
      </c>
      <c r="K965" s="2">
        <f t="shared" si="186"/>
        <v>0</v>
      </c>
      <c r="L965" s="7"/>
    </row>
    <row r="966" spans="1:12" s="17" customFormat="1" x14ac:dyDescent="0.25">
      <c r="A966" s="5"/>
      <c r="B966" s="726" t="s">
        <v>745</v>
      </c>
      <c r="C966" s="2"/>
      <c r="D966" s="2"/>
      <c r="E966" s="2"/>
      <c r="F966" s="2"/>
      <c r="G966" s="2">
        <f t="shared" si="182"/>
        <v>0</v>
      </c>
      <c r="H966" s="2">
        <f t="shared" si="183"/>
        <v>0</v>
      </c>
      <c r="I966" s="2">
        <f t="shared" si="184"/>
        <v>0</v>
      </c>
      <c r="J966" s="2">
        <f t="shared" si="185"/>
        <v>0</v>
      </c>
      <c r="K966" s="2">
        <f t="shared" si="186"/>
        <v>0</v>
      </c>
      <c r="L966" s="7"/>
    </row>
    <row r="967" spans="1:12" s="17" customFormat="1" x14ac:dyDescent="0.25">
      <c r="A967" s="612"/>
      <c r="B967" s="13" t="s">
        <v>746</v>
      </c>
      <c r="C967" s="2"/>
      <c r="D967" s="2"/>
      <c r="E967" s="2"/>
      <c r="F967" s="2"/>
      <c r="G967" s="2">
        <f t="shared" si="182"/>
        <v>0</v>
      </c>
      <c r="H967" s="2">
        <f t="shared" si="183"/>
        <v>0</v>
      </c>
      <c r="I967" s="2">
        <f t="shared" si="184"/>
        <v>0</v>
      </c>
      <c r="J967" s="2">
        <f t="shared" si="185"/>
        <v>0</v>
      </c>
      <c r="K967" s="2">
        <f t="shared" si="186"/>
        <v>0</v>
      </c>
      <c r="L967" s="7"/>
    </row>
    <row r="968" spans="1:12" s="17" customFormat="1" x14ac:dyDescent="0.25">
      <c r="A968" s="612"/>
      <c r="B968" s="13" t="s">
        <v>747</v>
      </c>
      <c r="C968" s="2"/>
      <c r="D968" s="2"/>
      <c r="E968" s="2"/>
      <c r="F968" s="2"/>
      <c r="G968" s="2">
        <f t="shared" si="182"/>
        <v>0</v>
      </c>
      <c r="H968" s="2">
        <f t="shared" si="183"/>
        <v>0</v>
      </c>
      <c r="I968" s="2">
        <f t="shared" si="184"/>
        <v>0</v>
      </c>
      <c r="J968" s="2">
        <f t="shared" si="185"/>
        <v>0</v>
      </c>
      <c r="K968" s="2">
        <f t="shared" si="186"/>
        <v>0</v>
      </c>
      <c r="L968" s="7"/>
    </row>
    <row r="969" spans="1:12" s="17" customFormat="1" x14ac:dyDescent="0.25">
      <c r="A969" s="612"/>
      <c r="B969" s="13" t="s">
        <v>423</v>
      </c>
      <c r="C969" s="2"/>
      <c r="D969" s="2"/>
      <c r="E969" s="2"/>
      <c r="F969" s="2"/>
      <c r="G969" s="2">
        <f t="shared" si="182"/>
        <v>0</v>
      </c>
      <c r="H969" s="2">
        <f t="shared" si="183"/>
        <v>0</v>
      </c>
      <c r="I969" s="2">
        <f t="shared" si="184"/>
        <v>0</v>
      </c>
      <c r="J969" s="2">
        <f t="shared" si="185"/>
        <v>0</v>
      </c>
      <c r="K969" s="2">
        <f t="shared" si="186"/>
        <v>0</v>
      </c>
      <c r="L969" s="7"/>
    </row>
    <row r="970" spans="1:12" s="17" customFormat="1" x14ac:dyDescent="0.25">
      <c r="A970" s="612"/>
      <c r="B970" s="13" t="s">
        <v>424</v>
      </c>
      <c r="C970" s="2"/>
      <c r="D970" s="2"/>
      <c r="E970" s="2"/>
      <c r="F970" s="2"/>
      <c r="G970" s="2">
        <f t="shared" si="182"/>
        <v>0</v>
      </c>
      <c r="H970" s="2">
        <f t="shared" si="183"/>
        <v>0</v>
      </c>
      <c r="I970" s="2">
        <f t="shared" si="184"/>
        <v>0</v>
      </c>
      <c r="J970" s="2">
        <f t="shared" si="185"/>
        <v>0</v>
      </c>
      <c r="K970" s="2">
        <f t="shared" si="186"/>
        <v>0</v>
      </c>
      <c r="L970" s="7"/>
    </row>
    <row r="971" spans="1:12" s="17" customFormat="1" x14ac:dyDescent="0.25">
      <c r="A971" s="612"/>
      <c r="B971" s="13" t="s">
        <v>425</v>
      </c>
      <c r="C971" s="2"/>
      <c r="D971" s="2"/>
      <c r="E971" s="2"/>
      <c r="F971" s="2"/>
      <c r="G971" s="2">
        <f t="shared" si="182"/>
        <v>0</v>
      </c>
      <c r="H971" s="2">
        <f t="shared" si="183"/>
        <v>0</v>
      </c>
      <c r="I971" s="2">
        <f t="shared" si="184"/>
        <v>0</v>
      </c>
      <c r="J971" s="2">
        <f t="shared" si="185"/>
        <v>0</v>
      </c>
      <c r="K971" s="2">
        <f t="shared" si="186"/>
        <v>0</v>
      </c>
      <c r="L971" s="7"/>
    </row>
    <row r="972" spans="1:12" s="17" customFormat="1" x14ac:dyDescent="0.25">
      <c r="A972" s="612"/>
      <c r="B972" s="13" t="s">
        <v>426</v>
      </c>
      <c r="C972" s="2"/>
      <c r="D972" s="2"/>
      <c r="E972" s="2"/>
      <c r="F972" s="2"/>
      <c r="G972" s="2">
        <f t="shared" si="182"/>
        <v>0</v>
      </c>
      <c r="H972" s="2">
        <f t="shared" si="183"/>
        <v>0</v>
      </c>
      <c r="I972" s="2">
        <f t="shared" si="184"/>
        <v>0</v>
      </c>
      <c r="J972" s="2">
        <f t="shared" si="185"/>
        <v>0</v>
      </c>
      <c r="K972" s="2">
        <f t="shared" si="186"/>
        <v>0</v>
      </c>
      <c r="L972" s="7"/>
    </row>
    <row r="973" spans="1:12" s="17" customFormat="1" x14ac:dyDescent="0.25">
      <c r="A973" s="612"/>
      <c r="B973" s="13" t="s">
        <v>427</v>
      </c>
      <c r="C973" s="2"/>
      <c r="D973" s="2"/>
      <c r="E973" s="2"/>
      <c r="F973" s="2"/>
      <c r="G973" s="2">
        <f t="shared" si="182"/>
        <v>0</v>
      </c>
      <c r="H973" s="2">
        <f t="shared" si="183"/>
        <v>0</v>
      </c>
      <c r="I973" s="2">
        <f t="shared" si="184"/>
        <v>0</v>
      </c>
      <c r="J973" s="2">
        <f t="shared" si="185"/>
        <v>0</v>
      </c>
      <c r="K973" s="2">
        <f t="shared" si="186"/>
        <v>0</v>
      </c>
      <c r="L973" s="7"/>
    </row>
    <row r="974" spans="1:12" s="17" customFormat="1" x14ac:dyDescent="0.25">
      <c r="A974" s="612"/>
      <c r="B974" s="13"/>
      <c r="C974" s="2"/>
      <c r="D974" s="2"/>
      <c r="E974" s="2"/>
      <c r="F974" s="2"/>
      <c r="G974" s="2">
        <f t="shared" si="182"/>
        <v>0</v>
      </c>
      <c r="H974" s="2">
        <f t="shared" si="183"/>
        <v>0</v>
      </c>
      <c r="I974" s="2">
        <f t="shared" si="184"/>
        <v>0</v>
      </c>
      <c r="J974" s="2">
        <f t="shared" si="185"/>
        <v>0</v>
      </c>
      <c r="K974" s="2">
        <f t="shared" si="186"/>
        <v>0</v>
      </c>
      <c r="L974" s="7"/>
    </row>
    <row r="975" spans="1:12" s="17" customFormat="1" x14ac:dyDescent="0.25">
      <c r="A975" s="612"/>
      <c r="B975" s="13"/>
      <c r="C975" s="2"/>
      <c r="D975" s="2"/>
      <c r="E975" s="2"/>
      <c r="F975" s="2"/>
      <c r="G975" s="2">
        <f t="shared" si="182"/>
        <v>0</v>
      </c>
      <c r="H975" s="2">
        <f t="shared" si="183"/>
        <v>0</v>
      </c>
      <c r="I975" s="2">
        <f t="shared" si="184"/>
        <v>0</v>
      </c>
      <c r="J975" s="2">
        <f t="shared" si="185"/>
        <v>0</v>
      </c>
      <c r="K975" s="2">
        <f t="shared" si="186"/>
        <v>0</v>
      </c>
      <c r="L975" s="7"/>
    </row>
    <row r="976" spans="1:12" s="17" customFormat="1" x14ac:dyDescent="0.25">
      <c r="A976" s="612"/>
      <c r="B976" s="13"/>
      <c r="C976" s="2">
        <f t="shared" ref="C976:K976" si="187">SUM(C960:C975)</f>
        <v>1</v>
      </c>
      <c r="D976" s="2">
        <f t="shared" si="187"/>
        <v>11948392.84</v>
      </c>
      <c r="E976" s="2">
        <f t="shared" si="187"/>
        <v>1156638</v>
      </c>
      <c r="F976" s="2">
        <f t="shared" si="187"/>
        <v>31931174</v>
      </c>
      <c r="G976" s="2">
        <f t="shared" si="187"/>
        <v>45036204.840000004</v>
      </c>
      <c r="H976" s="2">
        <f t="shared" si="187"/>
        <v>9273942.8399999999</v>
      </c>
      <c r="I976" s="2">
        <f t="shared" si="187"/>
        <v>374361</v>
      </c>
      <c r="J976" s="2">
        <f t="shared" si="187"/>
        <v>7914876</v>
      </c>
      <c r="K976" s="2">
        <f t="shared" si="187"/>
        <v>17563179.84</v>
      </c>
      <c r="L976" s="7"/>
    </row>
    <row r="977" spans="1:12" s="17" customFormat="1" x14ac:dyDescent="0.25">
      <c r="A977" s="612"/>
      <c r="B977" s="13"/>
      <c r="C977" s="2"/>
      <c r="D977" s="2"/>
      <c r="E977" s="2"/>
      <c r="F977" s="2"/>
      <c r="G977" s="2"/>
      <c r="H977" s="2"/>
      <c r="I977" s="2"/>
      <c r="J977" s="2"/>
      <c r="K977" s="2"/>
      <c r="L977" s="7"/>
    </row>
    <row r="978" spans="1:12" s="17" customFormat="1" x14ac:dyDescent="0.25">
      <c r="A978" s="612"/>
      <c r="B978" s="612"/>
      <c r="C978" s="3">
        <f>C958+C976</f>
        <v>26</v>
      </c>
      <c r="D978" s="3">
        <f>SUM(D960:D973)</f>
        <v>11948392.84</v>
      </c>
      <c r="E978" s="3">
        <f>SUM(E960:E973)</f>
        <v>1156638</v>
      </c>
      <c r="F978" s="3">
        <f t="shared" ref="F978:K978" si="188">F958+F976</f>
        <v>55947472</v>
      </c>
      <c r="G978" s="3">
        <f t="shared" si="188"/>
        <v>94592030.840000004</v>
      </c>
      <c r="H978" s="3">
        <f t="shared" si="188"/>
        <v>41425757.840000004</v>
      </c>
      <c r="I978" s="3">
        <f t="shared" si="188"/>
        <v>1124361</v>
      </c>
      <c r="J978" s="3">
        <f t="shared" si="188"/>
        <v>7914876</v>
      </c>
      <c r="K978" s="3">
        <f t="shared" si="188"/>
        <v>50464994.840000004</v>
      </c>
      <c r="L978" s="7"/>
    </row>
    <row r="979" spans="1:12" s="17" customFormat="1" x14ac:dyDescent="0.25">
      <c r="A979" s="10"/>
      <c r="B979" s="612"/>
      <c r="C979" s="22"/>
      <c r="D979" s="22"/>
      <c r="E979" s="22"/>
      <c r="F979" s="22"/>
      <c r="G979" s="22"/>
      <c r="H979" s="22"/>
      <c r="I979" s="22"/>
      <c r="J979" s="22"/>
      <c r="K979" s="22"/>
      <c r="L979" s="7"/>
    </row>
    <row r="980" spans="1:12" s="17" customFormat="1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7"/>
    </row>
    <row r="981" spans="1:12" s="17" customFormat="1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7"/>
    </row>
    <row r="982" spans="1:12" s="17" customFormat="1" x14ac:dyDescent="0.25">
      <c r="A982" s="977" t="s">
        <v>0</v>
      </c>
      <c r="B982" s="977"/>
      <c r="C982" s="977"/>
      <c r="D982" s="977"/>
      <c r="E982" s="977"/>
      <c r="F982" s="977"/>
      <c r="G982" s="977"/>
      <c r="H982" s="977"/>
      <c r="I982" s="977"/>
      <c r="J982" s="977"/>
      <c r="K982" s="977"/>
      <c r="L982" s="7"/>
    </row>
    <row r="983" spans="1:12" s="17" customFormat="1" x14ac:dyDescent="0.25">
      <c r="A983" s="978" t="s">
        <v>226</v>
      </c>
      <c r="B983" s="978"/>
      <c r="C983" s="978"/>
      <c r="D983" s="978"/>
      <c r="E983" s="978"/>
      <c r="F983" s="978"/>
      <c r="G983" s="978"/>
      <c r="H983" s="978"/>
      <c r="I983" s="978"/>
      <c r="J983" s="978"/>
      <c r="K983" s="978"/>
      <c r="L983" s="7"/>
    </row>
    <row r="984" spans="1:12" s="17" customFormat="1" x14ac:dyDescent="0.25">
      <c r="A984" s="978" t="s">
        <v>227</v>
      </c>
      <c r="B984" s="957"/>
      <c r="C984" s="957"/>
      <c r="D984" s="957"/>
      <c r="E984" s="957"/>
      <c r="F984" s="957"/>
      <c r="G984" s="957"/>
      <c r="H984" s="957"/>
      <c r="I984" s="957"/>
      <c r="J984" s="957"/>
      <c r="K984" s="957"/>
      <c r="L984" s="7"/>
    </row>
    <row r="985" spans="1:12" s="17" customFormat="1" x14ac:dyDescent="0.25">
      <c r="A985" s="957" t="s">
        <v>621</v>
      </c>
      <c r="B985" s="957"/>
      <c r="C985" s="957"/>
      <c r="D985" s="957"/>
      <c r="E985" s="957"/>
      <c r="F985" s="957"/>
      <c r="G985" s="957"/>
      <c r="H985" s="957"/>
      <c r="I985" s="957"/>
      <c r="J985" s="957"/>
      <c r="K985" s="957"/>
      <c r="L985" s="7"/>
    </row>
    <row r="986" spans="1:12" s="17" customFormat="1" ht="48.75" x14ac:dyDescent="0.25">
      <c r="A986" s="258" t="s">
        <v>595</v>
      </c>
      <c r="B986" s="258" t="s">
        <v>228</v>
      </c>
      <c r="C986" s="258" t="s">
        <v>798</v>
      </c>
      <c r="D986" s="258" t="s">
        <v>229</v>
      </c>
      <c r="E986" s="258" t="s">
        <v>468</v>
      </c>
      <c r="F986" s="258" t="s">
        <v>231</v>
      </c>
      <c r="G986" s="258" t="s">
        <v>232</v>
      </c>
      <c r="H986" s="258" t="s">
        <v>233</v>
      </c>
      <c r="I986" s="258" t="s">
        <v>476</v>
      </c>
      <c r="J986" s="258" t="s">
        <v>234</v>
      </c>
      <c r="K986" s="603" t="s">
        <v>799</v>
      </c>
      <c r="L986" s="7"/>
    </row>
    <row r="987" spans="1:12" s="17" customFormat="1" x14ac:dyDescent="0.25">
      <c r="A987" s="260"/>
      <c r="B987" s="261"/>
      <c r="C987" s="261"/>
      <c r="D987" s="261"/>
      <c r="E987" s="261"/>
      <c r="F987" s="261"/>
      <c r="G987" s="261"/>
      <c r="H987" s="261"/>
      <c r="I987" s="261"/>
      <c r="J987" s="261"/>
      <c r="K987" s="604" t="s">
        <v>235</v>
      </c>
      <c r="L987" s="7"/>
    </row>
    <row r="988" spans="1:12" s="17" customFormat="1" x14ac:dyDescent="0.25">
      <c r="A988" s="261"/>
      <c r="B988" s="271" t="s">
        <v>1011</v>
      </c>
      <c r="C988" s="262">
        <v>1</v>
      </c>
      <c r="D988" s="262">
        <v>2758388</v>
      </c>
      <c r="E988" s="262">
        <v>30000</v>
      </c>
      <c r="F988" s="262"/>
      <c r="G988" s="262">
        <f t="shared" ref="G988:G1051" si="189">SUM(D988:F988)</f>
        <v>2788388</v>
      </c>
      <c r="H988" s="262">
        <f t="shared" ref="H988:H1051" si="190">C988*D988</f>
        <v>2758388</v>
      </c>
      <c r="I988" s="262">
        <f t="shared" ref="I988:I1051" si="191">C988*E988</f>
        <v>30000</v>
      </c>
      <c r="J988" s="262">
        <f t="shared" ref="J988:J1051" si="192">C988*F988</f>
        <v>0</v>
      </c>
      <c r="K988" s="262">
        <f t="shared" ref="K988:K1051" si="193">C988*G988</f>
        <v>2788388</v>
      </c>
      <c r="L988" s="7"/>
    </row>
    <row r="989" spans="1:12" s="17" customFormat="1" x14ac:dyDescent="0.25">
      <c r="A989" s="261"/>
      <c r="B989" s="271" t="s">
        <v>891</v>
      </c>
      <c r="C989" s="262">
        <v>1</v>
      </c>
      <c r="D989" s="262">
        <v>2816501</v>
      </c>
      <c r="E989" s="262">
        <v>30000</v>
      </c>
      <c r="F989" s="262"/>
      <c r="G989" s="262">
        <f t="shared" si="189"/>
        <v>2846501</v>
      </c>
      <c r="H989" s="262">
        <f t="shared" si="190"/>
        <v>2816501</v>
      </c>
      <c r="I989" s="262">
        <f t="shared" si="191"/>
        <v>30000</v>
      </c>
      <c r="J989" s="262">
        <f t="shared" si="192"/>
        <v>0</v>
      </c>
      <c r="K989" s="262">
        <f t="shared" si="193"/>
        <v>2846501</v>
      </c>
      <c r="L989" s="7"/>
    </row>
    <row r="990" spans="1:12" s="17" customFormat="1" x14ac:dyDescent="0.25">
      <c r="A990" s="261"/>
      <c r="B990" s="271" t="s">
        <v>880</v>
      </c>
      <c r="C990" s="262">
        <v>1</v>
      </c>
      <c r="D990" s="262">
        <v>2990840</v>
      </c>
      <c r="E990" s="262">
        <v>30000</v>
      </c>
      <c r="F990" s="262"/>
      <c r="G990" s="262">
        <f t="shared" si="189"/>
        <v>3020840</v>
      </c>
      <c r="H990" s="262">
        <f t="shared" si="190"/>
        <v>2990840</v>
      </c>
      <c r="I990" s="262">
        <f t="shared" si="191"/>
        <v>30000</v>
      </c>
      <c r="J990" s="262">
        <f t="shared" si="192"/>
        <v>0</v>
      </c>
      <c r="K990" s="262">
        <f t="shared" si="193"/>
        <v>3020840</v>
      </c>
      <c r="L990" s="7"/>
    </row>
    <row r="991" spans="1:12" s="17" customFormat="1" x14ac:dyDescent="0.25">
      <c r="A991" s="261"/>
      <c r="B991" s="271" t="s">
        <v>265</v>
      </c>
      <c r="C991" s="262">
        <v>23</v>
      </c>
      <c r="D991" s="262">
        <v>3323971</v>
      </c>
      <c r="E991" s="262">
        <v>30000</v>
      </c>
      <c r="F991" s="262"/>
      <c r="G991" s="262">
        <f t="shared" si="189"/>
        <v>3353971</v>
      </c>
      <c r="H991" s="262">
        <f t="shared" si="190"/>
        <v>76451333</v>
      </c>
      <c r="I991" s="262">
        <f t="shared" si="191"/>
        <v>690000</v>
      </c>
      <c r="J991" s="262">
        <f t="shared" si="192"/>
        <v>0</v>
      </c>
      <c r="K991" s="262">
        <f t="shared" si="193"/>
        <v>77141333</v>
      </c>
      <c r="L991" s="7"/>
    </row>
    <row r="992" spans="1:12" s="17" customFormat="1" x14ac:dyDescent="0.25">
      <c r="A992" s="261"/>
      <c r="B992" s="271" t="s">
        <v>267</v>
      </c>
      <c r="C992" s="262">
        <v>2</v>
      </c>
      <c r="D992" s="262">
        <v>3499440</v>
      </c>
      <c r="E992" s="262">
        <v>30000</v>
      </c>
      <c r="F992" s="262"/>
      <c r="G992" s="262">
        <f t="shared" si="189"/>
        <v>3529440</v>
      </c>
      <c r="H992" s="262">
        <f t="shared" si="190"/>
        <v>6998880</v>
      </c>
      <c r="I992" s="262">
        <f t="shared" si="191"/>
        <v>60000</v>
      </c>
      <c r="J992" s="262">
        <f t="shared" si="192"/>
        <v>0</v>
      </c>
      <c r="K992" s="262">
        <f t="shared" si="193"/>
        <v>7058880</v>
      </c>
      <c r="L992" s="7"/>
    </row>
    <row r="993" spans="1:12" s="17" customFormat="1" x14ac:dyDescent="0.25">
      <c r="A993" s="261"/>
      <c r="B993" s="271" t="s">
        <v>269</v>
      </c>
      <c r="C993" s="262">
        <v>1</v>
      </c>
      <c r="D993" s="262">
        <v>3674908</v>
      </c>
      <c r="E993" s="262">
        <v>30000</v>
      </c>
      <c r="F993" s="262"/>
      <c r="G993" s="262">
        <f t="shared" si="189"/>
        <v>3704908</v>
      </c>
      <c r="H993" s="262">
        <f t="shared" si="190"/>
        <v>3674908</v>
      </c>
      <c r="I993" s="262">
        <f t="shared" si="191"/>
        <v>30000</v>
      </c>
      <c r="J993" s="262">
        <f t="shared" si="192"/>
        <v>0</v>
      </c>
      <c r="K993" s="262">
        <f t="shared" si="193"/>
        <v>3704908</v>
      </c>
      <c r="L993" s="7"/>
    </row>
    <row r="994" spans="1:12" s="17" customFormat="1" x14ac:dyDescent="0.25">
      <c r="A994" s="261"/>
      <c r="B994" s="271" t="s">
        <v>270</v>
      </c>
      <c r="C994" s="262">
        <v>1</v>
      </c>
      <c r="D994" s="262">
        <v>3762642</v>
      </c>
      <c r="E994" s="262">
        <v>30000</v>
      </c>
      <c r="F994" s="262"/>
      <c r="G994" s="262">
        <f t="shared" si="189"/>
        <v>3792642</v>
      </c>
      <c r="H994" s="262">
        <f t="shared" si="190"/>
        <v>3762642</v>
      </c>
      <c r="I994" s="262">
        <f t="shared" si="191"/>
        <v>30000</v>
      </c>
      <c r="J994" s="262">
        <f t="shared" si="192"/>
        <v>0</v>
      </c>
      <c r="K994" s="262">
        <f t="shared" si="193"/>
        <v>3792642</v>
      </c>
      <c r="L994" s="7"/>
    </row>
    <row r="995" spans="1:12" s="17" customFormat="1" x14ac:dyDescent="0.25">
      <c r="A995" s="261"/>
      <c r="B995" s="271" t="s">
        <v>271</v>
      </c>
      <c r="C995" s="262">
        <v>2</v>
      </c>
      <c r="D995" s="262">
        <v>3850377</v>
      </c>
      <c r="E995" s="262">
        <v>30000</v>
      </c>
      <c r="F995" s="262"/>
      <c r="G995" s="262">
        <f t="shared" si="189"/>
        <v>3880377</v>
      </c>
      <c r="H995" s="262">
        <f t="shared" si="190"/>
        <v>7700754</v>
      </c>
      <c r="I995" s="262">
        <f t="shared" si="191"/>
        <v>60000</v>
      </c>
      <c r="J995" s="262">
        <f t="shared" si="192"/>
        <v>0</v>
      </c>
      <c r="K995" s="262">
        <f t="shared" si="193"/>
        <v>7760754</v>
      </c>
      <c r="L995" s="7"/>
    </row>
    <row r="996" spans="1:12" s="17" customFormat="1" x14ac:dyDescent="0.25">
      <c r="A996" s="261"/>
      <c r="B996" s="271" t="s">
        <v>273</v>
      </c>
      <c r="C996" s="262">
        <v>4</v>
      </c>
      <c r="D996" s="262">
        <v>4025845</v>
      </c>
      <c r="E996" s="262">
        <v>30000</v>
      </c>
      <c r="F996" s="262"/>
      <c r="G996" s="262">
        <f t="shared" si="189"/>
        <v>4055845</v>
      </c>
      <c r="H996" s="262">
        <f t="shared" si="190"/>
        <v>16103380</v>
      </c>
      <c r="I996" s="262">
        <f t="shared" si="191"/>
        <v>120000</v>
      </c>
      <c r="J996" s="262">
        <f t="shared" si="192"/>
        <v>0</v>
      </c>
      <c r="K996" s="262">
        <f t="shared" si="193"/>
        <v>16223380</v>
      </c>
      <c r="L996" s="7"/>
    </row>
    <row r="997" spans="1:12" s="17" customFormat="1" x14ac:dyDescent="0.25">
      <c r="A997" s="261"/>
      <c r="B997" s="271" t="s">
        <v>275</v>
      </c>
      <c r="C997" s="262">
        <v>1</v>
      </c>
      <c r="D997" s="262">
        <v>4201314</v>
      </c>
      <c r="E997" s="262">
        <v>30000</v>
      </c>
      <c r="F997" s="262"/>
      <c r="G997" s="262">
        <f t="shared" si="189"/>
        <v>4231314</v>
      </c>
      <c r="H997" s="262">
        <f t="shared" si="190"/>
        <v>4201314</v>
      </c>
      <c r="I997" s="262">
        <f t="shared" si="191"/>
        <v>30000</v>
      </c>
      <c r="J997" s="262">
        <f t="shared" si="192"/>
        <v>0</v>
      </c>
      <c r="K997" s="262">
        <f t="shared" si="193"/>
        <v>4231314</v>
      </c>
      <c r="L997" s="7"/>
    </row>
    <row r="998" spans="1:12" s="17" customFormat="1" x14ac:dyDescent="0.25">
      <c r="A998" s="261"/>
      <c r="B998" s="271" t="s">
        <v>280</v>
      </c>
      <c r="C998" s="262">
        <v>2</v>
      </c>
      <c r="D998" s="262">
        <v>4002413</v>
      </c>
      <c r="E998" s="262">
        <v>30000</v>
      </c>
      <c r="F998" s="262"/>
      <c r="G998" s="262">
        <f t="shared" si="189"/>
        <v>4032413</v>
      </c>
      <c r="H998" s="262">
        <f t="shared" si="190"/>
        <v>8004826</v>
      </c>
      <c r="I998" s="262">
        <f t="shared" si="191"/>
        <v>60000</v>
      </c>
      <c r="J998" s="262">
        <f t="shared" si="192"/>
        <v>0</v>
      </c>
      <c r="K998" s="262">
        <f t="shared" si="193"/>
        <v>8064826</v>
      </c>
      <c r="L998" s="7"/>
    </row>
    <row r="999" spans="1:12" s="17" customFormat="1" x14ac:dyDescent="0.25">
      <c r="A999" s="261"/>
      <c r="B999" s="271" t="s">
        <v>281</v>
      </c>
      <c r="C999" s="262">
        <v>5</v>
      </c>
      <c r="D999" s="262">
        <v>4121666</v>
      </c>
      <c r="E999" s="262">
        <v>30000</v>
      </c>
      <c r="F999" s="262"/>
      <c r="G999" s="262">
        <f t="shared" si="189"/>
        <v>4151666</v>
      </c>
      <c r="H999" s="262">
        <f t="shared" si="190"/>
        <v>20608330</v>
      </c>
      <c r="I999" s="262">
        <f t="shared" si="191"/>
        <v>150000</v>
      </c>
      <c r="J999" s="262">
        <f t="shared" si="192"/>
        <v>0</v>
      </c>
      <c r="K999" s="262">
        <f t="shared" si="193"/>
        <v>20758330</v>
      </c>
      <c r="L999" s="7"/>
    </row>
    <row r="1000" spans="1:12" s="17" customFormat="1" x14ac:dyDescent="0.25">
      <c r="A1000" s="261"/>
      <c r="B1000" s="271" t="s">
        <v>282</v>
      </c>
      <c r="C1000" s="262">
        <v>3</v>
      </c>
      <c r="D1000" s="262">
        <v>4240919</v>
      </c>
      <c r="E1000" s="262">
        <v>30000</v>
      </c>
      <c r="F1000" s="262"/>
      <c r="G1000" s="262">
        <f t="shared" si="189"/>
        <v>4270919</v>
      </c>
      <c r="H1000" s="262">
        <f t="shared" si="190"/>
        <v>12722757</v>
      </c>
      <c r="I1000" s="262">
        <f t="shared" si="191"/>
        <v>90000</v>
      </c>
      <c r="J1000" s="262">
        <f t="shared" si="192"/>
        <v>0</v>
      </c>
      <c r="K1000" s="262">
        <f t="shared" si="193"/>
        <v>12812757</v>
      </c>
      <c r="L1000" s="7"/>
    </row>
    <row r="1001" spans="1:12" s="17" customFormat="1" x14ac:dyDescent="0.25">
      <c r="A1001" s="261"/>
      <c r="B1001" s="271" t="s">
        <v>283</v>
      </c>
      <c r="C1001" s="262">
        <v>4</v>
      </c>
      <c r="D1001" s="262">
        <v>4360171</v>
      </c>
      <c r="E1001" s="262">
        <v>30000</v>
      </c>
      <c r="F1001" s="262"/>
      <c r="G1001" s="262">
        <f t="shared" si="189"/>
        <v>4390171</v>
      </c>
      <c r="H1001" s="262">
        <f t="shared" si="190"/>
        <v>17440684</v>
      </c>
      <c r="I1001" s="262">
        <f t="shared" si="191"/>
        <v>120000</v>
      </c>
      <c r="J1001" s="262">
        <f t="shared" si="192"/>
        <v>0</v>
      </c>
      <c r="K1001" s="262">
        <f t="shared" si="193"/>
        <v>17560684</v>
      </c>
      <c r="L1001" s="7"/>
    </row>
    <row r="1002" spans="1:12" s="17" customFormat="1" x14ac:dyDescent="0.25">
      <c r="A1002" s="261"/>
      <c r="B1002" s="271" t="s">
        <v>284</v>
      </c>
      <c r="C1002" s="262">
        <v>1</v>
      </c>
      <c r="D1002" s="262">
        <v>4479424</v>
      </c>
      <c r="E1002" s="262">
        <v>30000</v>
      </c>
      <c r="F1002" s="262"/>
      <c r="G1002" s="262">
        <f t="shared" si="189"/>
        <v>4509424</v>
      </c>
      <c r="H1002" s="262">
        <f t="shared" si="190"/>
        <v>4479424</v>
      </c>
      <c r="I1002" s="262">
        <f t="shared" si="191"/>
        <v>30000</v>
      </c>
      <c r="J1002" s="262">
        <f t="shared" si="192"/>
        <v>0</v>
      </c>
      <c r="K1002" s="262">
        <f t="shared" si="193"/>
        <v>4509424</v>
      </c>
      <c r="L1002" s="7"/>
    </row>
    <row r="1003" spans="1:12" s="17" customFormat="1" x14ac:dyDescent="0.25">
      <c r="A1003" s="261"/>
      <c r="B1003" s="271" t="s">
        <v>285</v>
      </c>
      <c r="C1003" s="262">
        <v>7</v>
      </c>
      <c r="D1003" s="262">
        <v>4598677</v>
      </c>
      <c r="E1003" s="262">
        <v>30000</v>
      </c>
      <c r="F1003" s="262"/>
      <c r="G1003" s="262">
        <f t="shared" si="189"/>
        <v>4628677</v>
      </c>
      <c r="H1003" s="262">
        <f t="shared" si="190"/>
        <v>32190739</v>
      </c>
      <c r="I1003" s="262">
        <f t="shared" si="191"/>
        <v>210000</v>
      </c>
      <c r="J1003" s="262">
        <f t="shared" si="192"/>
        <v>0</v>
      </c>
      <c r="K1003" s="262">
        <f t="shared" si="193"/>
        <v>32400739</v>
      </c>
      <c r="L1003" s="7"/>
    </row>
    <row r="1004" spans="1:12" s="17" customFormat="1" x14ac:dyDescent="0.25">
      <c r="A1004" s="261"/>
      <c r="B1004" s="271" t="s">
        <v>286</v>
      </c>
      <c r="C1004" s="262">
        <v>1</v>
      </c>
      <c r="D1004" s="262">
        <v>4717929</v>
      </c>
      <c r="E1004" s="262">
        <v>30000</v>
      </c>
      <c r="F1004" s="262"/>
      <c r="G1004" s="262">
        <f t="shared" si="189"/>
        <v>4747929</v>
      </c>
      <c r="H1004" s="262">
        <f t="shared" si="190"/>
        <v>4717929</v>
      </c>
      <c r="I1004" s="262">
        <f t="shared" si="191"/>
        <v>30000</v>
      </c>
      <c r="J1004" s="262">
        <f t="shared" si="192"/>
        <v>0</v>
      </c>
      <c r="K1004" s="262">
        <f t="shared" si="193"/>
        <v>4747929</v>
      </c>
      <c r="L1004" s="7"/>
    </row>
    <row r="1005" spans="1:12" s="17" customFormat="1" x14ac:dyDescent="0.25">
      <c r="A1005" s="261"/>
      <c r="B1005" s="271" t="s">
        <v>289</v>
      </c>
      <c r="C1005" s="262">
        <v>2</v>
      </c>
      <c r="D1005" s="262">
        <v>619251</v>
      </c>
      <c r="E1005" s="262">
        <v>30000</v>
      </c>
      <c r="F1005" s="262"/>
      <c r="G1005" s="262">
        <f t="shared" si="189"/>
        <v>649251</v>
      </c>
      <c r="H1005" s="262">
        <f t="shared" si="190"/>
        <v>1238502</v>
      </c>
      <c r="I1005" s="262">
        <f t="shared" si="191"/>
        <v>60000</v>
      </c>
      <c r="J1005" s="262">
        <f t="shared" si="192"/>
        <v>0</v>
      </c>
      <c r="K1005" s="262">
        <f t="shared" si="193"/>
        <v>1298502</v>
      </c>
      <c r="L1005" s="7"/>
    </row>
    <row r="1006" spans="1:12" s="17" customFormat="1" x14ac:dyDescent="0.25">
      <c r="A1006" s="261"/>
      <c r="B1006" s="271" t="s">
        <v>291</v>
      </c>
      <c r="C1006" s="262">
        <v>1</v>
      </c>
      <c r="D1006" s="262">
        <v>649829</v>
      </c>
      <c r="E1006" s="262">
        <v>30000</v>
      </c>
      <c r="F1006" s="262"/>
      <c r="G1006" s="262">
        <f t="shared" si="189"/>
        <v>679829</v>
      </c>
      <c r="H1006" s="262">
        <f t="shared" si="190"/>
        <v>649829</v>
      </c>
      <c r="I1006" s="262">
        <f t="shared" si="191"/>
        <v>30000</v>
      </c>
      <c r="J1006" s="262">
        <f t="shared" si="192"/>
        <v>0</v>
      </c>
      <c r="K1006" s="262">
        <f t="shared" si="193"/>
        <v>679829</v>
      </c>
      <c r="L1006" s="7"/>
    </row>
    <row r="1007" spans="1:12" s="17" customFormat="1" x14ac:dyDescent="0.25">
      <c r="A1007" s="261"/>
      <c r="B1007" s="271" t="s">
        <v>292</v>
      </c>
      <c r="C1007" s="262">
        <v>2</v>
      </c>
      <c r="D1007" s="262">
        <v>665118</v>
      </c>
      <c r="E1007" s="262">
        <v>30000</v>
      </c>
      <c r="F1007" s="262"/>
      <c r="G1007" s="262">
        <f t="shared" si="189"/>
        <v>695118</v>
      </c>
      <c r="H1007" s="262">
        <f t="shared" si="190"/>
        <v>1330236</v>
      </c>
      <c r="I1007" s="262">
        <f t="shared" si="191"/>
        <v>60000</v>
      </c>
      <c r="J1007" s="262">
        <f t="shared" si="192"/>
        <v>0</v>
      </c>
      <c r="K1007" s="262">
        <f t="shared" si="193"/>
        <v>1390236</v>
      </c>
      <c r="L1007" s="7"/>
    </row>
    <row r="1008" spans="1:12" s="17" customFormat="1" x14ac:dyDescent="0.25">
      <c r="A1008" s="261"/>
      <c r="B1008" s="271" t="s">
        <v>294</v>
      </c>
      <c r="C1008" s="262">
        <v>1</v>
      </c>
      <c r="D1008" s="262">
        <v>695696</v>
      </c>
      <c r="E1008" s="262">
        <v>30000</v>
      </c>
      <c r="F1008" s="262"/>
      <c r="G1008" s="262">
        <f t="shared" si="189"/>
        <v>725696</v>
      </c>
      <c r="H1008" s="262">
        <f t="shared" si="190"/>
        <v>695696</v>
      </c>
      <c r="I1008" s="262">
        <f t="shared" si="191"/>
        <v>30000</v>
      </c>
      <c r="J1008" s="262">
        <f t="shared" si="192"/>
        <v>0</v>
      </c>
      <c r="K1008" s="262">
        <f t="shared" si="193"/>
        <v>725696</v>
      </c>
      <c r="L1008" s="7"/>
    </row>
    <row r="1009" spans="1:12" s="17" customFormat="1" x14ac:dyDescent="0.25">
      <c r="A1009" s="261"/>
      <c r="B1009" s="271" t="s">
        <v>296</v>
      </c>
      <c r="C1009" s="262">
        <v>23</v>
      </c>
      <c r="D1009" s="262">
        <v>5458846</v>
      </c>
      <c r="E1009" s="262">
        <v>30000</v>
      </c>
      <c r="F1009" s="262"/>
      <c r="G1009" s="262">
        <f t="shared" si="189"/>
        <v>5488846</v>
      </c>
      <c r="H1009" s="262">
        <f t="shared" si="190"/>
        <v>125553458</v>
      </c>
      <c r="I1009" s="262">
        <f t="shared" si="191"/>
        <v>690000</v>
      </c>
      <c r="J1009" s="262">
        <f t="shared" si="192"/>
        <v>0</v>
      </c>
      <c r="K1009" s="262">
        <f t="shared" si="193"/>
        <v>126243458</v>
      </c>
      <c r="L1009" s="7"/>
    </row>
    <row r="1010" spans="1:12" s="17" customFormat="1" x14ac:dyDescent="0.25">
      <c r="A1010" s="261"/>
      <c r="B1010" s="271" t="s">
        <v>297</v>
      </c>
      <c r="C1010" s="262">
        <v>15</v>
      </c>
      <c r="D1010" s="262">
        <v>5611145</v>
      </c>
      <c r="E1010" s="262">
        <v>30000</v>
      </c>
      <c r="F1010" s="262"/>
      <c r="G1010" s="262">
        <f t="shared" si="189"/>
        <v>5641145</v>
      </c>
      <c r="H1010" s="262">
        <f t="shared" si="190"/>
        <v>84167175</v>
      </c>
      <c r="I1010" s="262">
        <f t="shared" si="191"/>
        <v>450000</v>
      </c>
      <c r="J1010" s="262">
        <f t="shared" si="192"/>
        <v>0</v>
      </c>
      <c r="K1010" s="262">
        <f t="shared" si="193"/>
        <v>84617175</v>
      </c>
      <c r="L1010" s="7"/>
    </row>
    <row r="1011" spans="1:12" s="17" customFormat="1" x14ac:dyDescent="0.25">
      <c r="A1011" s="261"/>
      <c r="B1011" s="271" t="s">
        <v>298</v>
      </c>
      <c r="C1011" s="262">
        <v>21</v>
      </c>
      <c r="D1011" s="262">
        <v>5769444</v>
      </c>
      <c r="E1011" s="262">
        <v>30000</v>
      </c>
      <c r="F1011" s="262"/>
      <c r="G1011" s="262">
        <f t="shared" si="189"/>
        <v>5799444</v>
      </c>
      <c r="H1011" s="262">
        <f t="shared" si="190"/>
        <v>121158324</v>
      </c>
      <c r="I1011" s="262">
        <f t="shared" si="191"/>
        <v>630000</v>
      </c>
      <c r="J1011" s="262">
        <f t="shared" si="192"/>
        <v>0</v>
      </c>
      <c r="K1011" s="262">
        <f t="shared" si="193"/>
        <v>121788324</v>
      </c>
      <c r="L1011" s="7"/>
    </row>
    <row r="1012" spans="1:12" s="17" customFormat="1" x14ac:dyDescent="0.25">
      <c r="A1012" s="261"/>
      <c r="B1012" s="271" t="s">
        <v>299</v>
      </c>
      <c r="C1012" s="262">
        <v>7</v>
      </c>
      <c r="D1012" s="262">
        <v>5915742</v>
      </c>
      <c r="E1012" s="262">
        <v>30000</v>
      </c>
      <c r="F1012" s="262"/>
      <c r="G1012" s="262">
        <f t="shared" si="189"/>
        <v>5945742</v>
      </c>
      <c r="H1012" s="262">
        <f t="shared" si="190"/>
        <v>41410194</v>
      </c>
      <c r="I1012" s="262">
        <f t="shared" si="191"/>
        <v>210000</v>
      </c>
      <c r="J1012" s="262">
        <f t="shared" si="192"/>
        <v>0</v>
      </c>
      <c r="K1012" s="262">
        <f t="shared" si="193"/>
        <v>41620194</v>
      </c>
      <c r="L1012" s="7"/>
    </row>
    <row r="1013" spans="1:12" s="17" customFormat="1" x14ac:dyDescent="0.25">
      <c r="A1013" s="261"/>
      <c r="B1013" s="271" t="s">
        <v>300</v>
      </c>
      <c r="C1013" s="262">
        <v>5</v>
      </c>
      <c r="D1013" s="262">
        <v>6068041</v>
      </c>
      <c r="E1013" s="262">
        <v>30000</v>
      </c>
      <c r="F1013" s="262"/>
      <c r="G1013" s="262">
        <f t="shared" si="189"/>
        <v>6098041</v>
      </c>
      <c r="H1013" s="262">
        <f t="shared" si="190"/>
        <v>30340205</v>
      </c>
      <c r="I1013" s="262">
        <f t="shared" si="191"/>
        <v>150000</v>
      </c>
      <c r="J1013" s="262">
        <f t="shared" si="192"/>
        <v>0</v>
      </c>
      <c r="K1013" s="262">
        <f t="shared" si="193"/>
        <v>30490205</v>
      </c>
      <c r="L1013" s="7"/>
    </row>
    <row r="1014" spans="1:12" s="17" customFormat="1" x14ac:dyDescent="0.25">
      <c r="A1014" s="261"/>
      <c r="B1014" s="271" t="s">
        <v>301</v>
      </c>
      <c r="C1014" s="262">
        <v>4</v>
      </c>
      <c r="D1014" s="262">
        <v>6220340</v>
      </c>
      <c r="E1014" s="262">
        <v>30000</v>
      </c>
      <c r="F1014" s="262"/>
      <c r="G1014" s="262">
        <f t="shared" si="189"/>
        <v>6250340</v>
      </c>
      <c r="H1014" s="262">
        <f t="shared" si="190"/>
        <v>24881360</v>
      </c>
      <c r="I1014" s="262">
        <f t="shared" si="191"/>
        <v>120000</v>
      </c>
      <c r="J1014" s="262">
        <f t="shared" si="192"/>
        <v>0</v>
      </c>
      <c r="K1014" s="262">
        <f t="shared" si="193"/>
        <v>25001360</v>
      </c>
      <c r="L1014" s="7"/>
    </row>
    <row r="1015" spans="1:12" s="17" customFormat="1" x14ac:dyDescent="0.25">
      <c r="A1015" s="261"/>
      <c r="B1015" s="271" t="s">
        <v>302</v>
      </c>
      <c r="C1015" s="262">
        <v>9</v>
      </c>
      <c r="D1015" s="262">
        <v>6372639</v>
      </c>
      <c r="E1015" s="262">
        <v>30000</v>
      </c>
      <c r="F1015" s="262"/>
      <c r="G1015" s="262">
        <f t="shared" si="189"/>
        <v>6402639</v>
      </c>
      <c r="H1015" s="262">
        <f t="shared" si="190"/>
        <v>57353751</v>
      </c>
      <c r="I1015" s="262">
        <f t="shared" si="191"/>
        <v>270000</v>
      </c>
      <c r="J1015" s="262">
        <f t="shared" si="192"/>
        <v>0</v>
      </c>
      <c r="K1015" s="262">
        <f t="shared" si="193"/>
        <v>57623751</v>
      </c>
      <c r="L1015" s="7"/>
    </row>
    <row r="1016" spans="1:12" s="17" customFormat="1" x14ac:dyDescent="0.25">
      <c r="A1016" s="261"/>
      <c r="B1016" s="271" t="s">
        <v>304</v>
      </c>
      <c r="C1016" s="262">
        <v>1</v>
      </c>
      <c r="D1016" s="262">
        <v>1020382</v>
      </c>
      <c r="E1016" s="262">
        <v>30000</v>
      </c>
      <c r="F1016" s="262"/>
      <c r="G1016" s="262">
        <f t="shared" si="189"/>
        <v>1050382</v>
      </c>
      <c r="H1016" s="262">
        <f t="shared" si="190"/>
        <v>1020382</v>
      </c>
      <c r="I1016" s="262">
        <f t="shared" si="191"/>
        <v>30000</v>
      </c>
      <c r="J1016" s="262">
        <f t="shared" si="192"/>
        <v>0</v>
      </c>
      <c r="K1016" s="262">
        <f t="shared" si="193"/>
        <v>1050382</v>
      </c>
      <c r="L1016" s="7"/>
    </row>
    <row r="1017" spans="1:12" s="17" customFormat="1" x14ac:dyDescent="0.25">
      <c r="A1017" s="261"/>
      <c r="B1017" s="271" t="s">
        <v>305</v>
      </c>
      <c r="C1017" s="262">
        <v>2</v>
      </c>
      <c r="D1017" s="262">
        <v>1048468</v>
      </c>
      <c r="E1017" s="262">
        <v>30000</v>
      </c>
      <c r="F1017" s="262"/>
      <c r="G1017" s="262">
        <f t="shared" si="189"/>
        <v>1078468</v>
      </c>
      <c r="H1017" s="262">
        <f t="shared" si="190"/>
        <v>2096936</v>
      </c>
      <c r="I1017" s="262">
        <f t="shared" si="191"/>
        <v>60000</v>
      </c>
      <c r="J1017" s="262">
        <f t="shared" si="192"/>
        <v>0</v>
      </c>
      <c r="K1017" s="262">
        <f t="shared" si="193"/>
        <v>2156936</v>
      </c>
      <c r="L1017" s="7"/>
    </row>
    <row r="1018" spans="1:12" s="17" customFormat="1" x14ac:dyDescent="0.25">
      <c r="A1018" s="261"/>
      <c r="B1018" s="271" t="s">
        <v>306</v>
      </c>
      <c r="C1018" s="262">
        <v>5</v>
      </c>
      <c r="D1018" s="262">
        <v>1076555</v>
      </c>
      <c r="E1018" s="262">
        <v>30000</v>
      </c>
      <c r="F1018" s="262"/>
      <c r="G1018" s="262">
        <f t="shared" si="189"/>
        <v>1106555</v>
      </c>
      <c r="H1018" s="262">
        <f t="shared" si="190"/>
        <v>5382775</v>
      </c>
      <c r="I1018" s="262">
        <f t="shared" si="191"/>
        <v>150000</v>
      </c>
      <c r="J1018" s="262">
        <f t="shared" si="192"/>
        <v>0</v>
      </c>
      <c r="K1018" s="262">
        <f t="shared" si="193"/>
        <v>5532775</v>
      </c>
      <c r="L1018" s="7"/>
    </row>
    <row r="1019" spans="1:12" s="17" customFormat="1" x14ac:dyDescent="0.25">
      <c r="A1019" s="261"/>
      <c r="B1019" s="271" t="s">
        <v>309</v>
      </c>
      <c r="C1019" s="262">
        <v>10</v>
      </c>
      <c r="D1019" s="262">
        <v>1160814</v>
      </c>
      <c r="E1019" s="262">
        <v>30000</v>
      </c>
      <c r="F1019" s="262"/>
      <c r="G1019" s="262">
        <f t="shared" si="189"/>
        <v>1190814</v>
      </c>
      <c r="H1019" s="262">
        <f t="shared" si="190"/>
        <v>11608140</v>
      </c>
      <c r="I1019" s="262">
        <f t="shared" si="191"/>
        <v>300000</v>
      </c>
      <c r="J1019" s="262">
        <f t="shared" si="192"/>
        <v>0</v>
      </c>
      <c r="K1019" s="262">
        <f t="shared" si="193"/>
        <v>11908140</v>
      </c>
      <c r="L1019" s="7"/>
    </row>
    <row r="1020" spans="1:12" s="17" customFormat="1" x14ac:dyDescent="0.25">
      <c r="A1020" s="261"/>
      <c r="B1020" s="271" t="s">
        <v>310</v>
      </c>
      <c r="C1020" s="262">
        <v>3</v>
      </c>
      <c r="D1020" s="262">
        <v>7016768</v>
      </c>
      <c r="E1020" s="262">
        <v>30000</v>
      </c>
      <c r="F1020" s="262"/>
      <c r="G1020" s="262">
        <f t="shared" si="189"/>
        <v>7046768</v>
      </c>
      <c r="H1020" s="262">
        <f t="shared" si="190"/>
        <v>21050304</v>
      </c>
      <c r="I1020" s="262">
        <f t="shared" si="191"/>
        <v>90000</v>
      </c>
      <c r="J1020" s="262">
        <f t="shared" si="192"/>
        <v>0</v>
      </c>
      <c r="K1020" s="262">
        <f t="shared" si="193"/>
        <v>21140304</v>
      </c>
      <c r="L1020" s="7"/>
    </row>
    <row r="1021" spans="1:12" s="17" customFormat="1" x14ac:dyDescent="0.25">
      <c r="A1021" s="261"/>
      <c r="B1021" s="271" t="s">
        <v>311</v>
      </c>
      <c r="C1021" s="262">
        <v>24</v>
      </c>
      <c r="D1021" s="262">
        <v>7204409</v>
      </c>
      <c r="E1021" s="262">
        <v>30000</v>
      </c>
      <c r="F1021" s="262"/>
      <c r="G1021" s="262">
        <f t="shared" si="189"/>
        <v>7234409</v>
      </c>
      <c r="H1021" s="262">
        <f t="shared" si="190"/>
        <v>172905816</v>
      </c>
      <c r="I1021" s="262">
        <f t="shared" si="191"/>
        <v>720000</v>
      </c>
      <c r="J1021" s="262">
        <f t="shared" si="192"/>
        <v>0</v>
      </c>
      <c r="K1021" s="262">
        <f t="shared" si="193"/>
        <v>173625816</v>
      </c>
      <c r="L1021" s="7"/>
    </row>
    <row r="1022" spans="1:12" s="17" customFormat="1" x14ac:dyDescent="0.25">
      <c r="A1022" s="261"/>
      <c r="B1022" s="271" t="s">
        <v>312</v>
      </c>
      <c r="C1022" s="262">
        <v>21</v>
      </c>
      <c r="D1022" s="262">
        <v>7392049</v>
      </c>
      <c r="E1022" s="262">
        <v>30000</v>
      </c>
      <c r="F1022" s="262"/>
      <c r="G1022" s="262">
        <f t="shared" si="189"/>
        <v>7422049</v>
      </c>
      <c r="H1022" s="262">
        <f t="shared" si="190"/>
        <v>155233029</v>
      </c>
      <c r="I1022" s="262">
        <f t="shared" si="191"/>
        <v>630000</v>
      </c>
      <c r="J1022" s="262">
        <f t="shared" si="192"/>
        <v>0</v>
      </c>
      <c r="K1022" s="262">
        <f t="shared" si="193"/>
        <v>155863029</v>
      </c>
      <c r="L1022" s="7"/>
    </row>
    <row r="1023" spans="1:12" s="17" customFormat="1" x14ac:dyDescent="0.25">
      <c r="A1023" s="261"/>
      <c r="B1023" s="271" t="s">
        <v>313</v>
      </c>
      <c r="C1023" s="262">
        <v>22</v>
      </c>
      <c r="D1023" s="262">
        <v>7579690</v>
      </c>
      <c r="E1023" s="262">
        <v>30000</v>
      </c>
      <c r="F1023" s="262"/>
      <c r="G1023" s="262">
        <f t="shared" si="189"/>
        <v>7609690</v>
      </c>
      <c r="H1023" s="262">
        <f t="shared" si="190"/>
        <v>166753180</v>
      </c>
      <c r="I1023" s="262">
        <f t="shared" si="191"/>
        <v>660000</v>
      </c>
      <c r="J1023" s="262">
        <f t="shared" si="192"/>
        <v>0</v>
      </c>
      <c r="K1023" s="262">
        <f t="shared" si="193"/>
        <v>167413180</v>
      </c>
      <c r="L1023" s="7"/>
    </row>
    <row r="1024" spans="1:12" s="17" customFormat="1" x14ac:dyDescent="0.25">
      <c r="A1024" s="261"/>
      <c r="B1024" s="271" t="s">
        <v>314</v>
      </c>
      <c r="C1024" s="262">
        <v>38</v>
      </c>
      <c r="D1024" s="262">
        <v>7767330</v>
      </c>
      <c r="E1024" s="262">
        <v>30000</v>
      </c>
      <c r="F1024" s="262"/>
      <c r="G1024" s="262">
        <f t="shared" si="189"/>
        <v>7797330</v>
      </c>
      <c r="H1024" s="262">
        <f t="shared" si="190"/>
        <v>295158540</v>
      </c>
      <c r="I1024" s="262">
        <f t="shared" si="191"/>
        <v>1140000</v>
      </c>
      <c r="J1024" s="262">
        <f t="shared" si="192"/>
        <v>0</v>
      </c>
      <c r="K1024" s="262">
        <f t="shared" si="193"/>
        <v>296298540</v>
      </c>
      <c r="L1024" s="7"/>
    </row>
    <row r="1025" spans="1:12" s="17" customFormat="1" x14ac:dyDescent="0.25">
      <c r="A1025" s="261"/>
      <c r="B1025" s="271" t="s">
        <v>315</v>
      </c>
      <c r="C1025" s="262">
        <v>11</v>
      </c>
      <c r="D1025" s="262">
        <v>7954971</v>
      </c>
      <c r="E1025" s="262">
        <v>30000</v>
      </c>
      <c r="F1025" s="262"/>
      <c r="G1025" s="262">
        <f t="shared" si="189"/>
        <v>7984971</v>
      </c>
      <c r="H1025" s="262">
        <f t="shared" si="190"/>
        <v>87504681</v>
      </c>
      <c r="I1025" s="262">
        <f t="shared" si="191"/>
        <v>330000</v>
      </c>
      <c r="J1025" s="262">
        <f t="shared" si="192"/>
        <v>0</v>
      </c>
      <c r="K1025" s="262">
        <f t="shared" si="193"/>
        <v>87834681</v>
      </c>
      <c r="L1025" s="7"/>
    </row>
    <row r="1026" spans="1:12" s="17" customFormat="1" x14ac:dyDescent="0.25">
      <c r="A1026" s="261"/>
      <c r="B1026" s="271" t="s">
        <v>316</v>
      </c>
      <c r="C1026" s="262">
        <v>18</v>
      </c>
      <c r="D1026" s="262">
        <v>8142611</v>
      </c>
      <c r="E1026" s="262">
        <v>30000</v>
      </c>
      <c r="F1026" s="262"/>
      <c r="G1026" s="262">
        <f t="shared" si="189"/>
        <v>8172611</v>
      </c>
      <c r="H1026" s="262">
        <f t="shared" si="190"/>
        <v>146566998</v>
      </c>
      <c r="I1026" s="262">
        <f t="shared" si="191"/>
        <v>540000</v>
      </c>
      <c r="J1026" s="262">
        <f t="shared" si="192"/>
        <v>0</v>
      </c>
      <c r="K1026" s="262">
        <f t="shared" si="193"/>
        <v>147106998</v>
      </c>
      <c r="L1026" s="7"/>
    </row>
    <row r="1027" spans="1:12" s="17" customFormat="1" x14ac:dyDescent="0.25">
      <c r="A1027" s="261"/>
      <c r="B1027" s="271" t="s">
        <v>317</v>
      </c>
      <c r="C1027" s="262">
        <v>19</v>
      </c>
      <c r="D1027" s="262">
        <v>8330252</v>
      </c>
      <c r="E1027" s="262">
        <v>30000</v>
      </c>
      <c r="F1027" s="262"/>
      <c r="G1027" s="262">
        <f t="shared" si="189"/>
        <v>8360252</v>
      </c>
      <c r="H1027" s="262">
        <f t="shared" si="190"/>
        <v>158274788</v>
      </c>
      <c r="I1027" s="262">
        <f t="shared" si="191"/>
        <v>570000</v>
      </c>
      <c r="J1027" s="262">
        <f t="shared" si="192"/>
        <v>0</v>
      </c>
      <c r="K1027" s="262">
        <f t="shared" si="193"/>
        <v>158844788</v>
      </c>
      <c r="L1027" s="7"/>
    </row>
    <row r="1028" spans="1:12" s="17" customFormat="1" x14ac:dyDescent="0.25">
      <c r="A1028" s="261"/>
      <c r="B1028" s="271" t="s">
        <v>318</v>
      </c>
      <c r="C1028" s="262">
        <v>10</v>
      </c>
      <c r="D1028" s="262">
        <v>8517892</v>
      </c>
      <c r="E1028" s="262">
        <v>30000</v>
      </c>
      <c r="F1028" s="262"/>
      <c r="G1028" s="262">
        <f t="shared" si="189"/>
        <v>8547892</v>
      </c>
      <c r="H1028" s="262">
        <f t="shared" si="190"/>
        <v>85178920</v>
      </c>
      <c r="I1028" s="262">
        <f t="shared" si="191"/>
        <v>300000</v>
      </c>
      <c r="J1028" s="262">
        <f t="shared" si="192"/>
        <v>0</v>
      </c>
      <c r="K1028" s="262">
        <f t="shared" si="193"/>
        <v>85478920</v>
      </c>
      <c r="L1028" s="7"/>
    </row>
    <row r="1029" spans="1:12" s="17" customFormat="1" x14ac:dyDescent="0.25">
      <c r="A1029" s="261"/>
      <c r="B1029" s="271" t="s">
        <v>319</v>
      </c>
      <c r="C1029" s="262">
        <v>9</v>
      </c>
      <c r="D1029" s="262">
        <v>1453769</v>
      </c>
      <c r="E1029" s="262">
        <v>30000</v>
      </c>
      <c r="F1029" s="262"/>
      <c r="G1029" s="262">
        <f t="shared" si="189"/>
        <v>1483769</v>
      </c>
      <c r="H1029" s="262">
        <f t="shared" si="190"/>
        <v>13083921</v>
      </c>
      <c r="I1029" s="262">
        <f t="shared" si="191"/>
        <v>270000</v>
      </c>
      <c r="J1029" s="262">
        <f t="shared" si="192"/>
        <v>0</v>
      </c>
      <c r="K1029" s="262">
        <f t="shared" si="193"/>
        <v>13353921</v>
      </c>
      <c r="L1029" s="7"/>
    </row>
    <row r="1030" spans="1:12" s="17" customFormat="1" x14ac:dyDescent="0.25">
      <c r="A1030" s="261"/>
      <c r="B1030" s="271" t="s">
        <v>320</v>
      </c>
      <c r="C1030" s="262">
        <v>4</v>
      </c>
      <c r="D1030" s="262">
        <v>1491576</v>
      </c>
      <c r="E1030" s="262">
        <v>30000</v>
      </c>
      <c r="F1030" s="262"/>
      <c r="G1030" s="262">
        <f t="shared" si="189"/>
        <v>1521576</v>
      </c>
      <c r="H1030" s="262">
        <f t="shared" si="190"/>
        <v>5966304</v>
      </c>
      <c r="I1030" s="262">
        <f t="shared" si="191"/>
        <v>120000</v>
      </c>
      <c r="J1030" s="262">
        <f t="shared" si="192"/>
        <v>0</v>
      </c>
      <c r="K1030" s="262">
        <f t="shared" si="193"/>
        <v>6086304</v>
      </c>
      <c r="L1030" s="7"/>
    </row>
    <row r="1031" spans="1:12" s="17" customFormat="1" x14ac:dyDescent="0.25">
      <c r="A1031" s="261"/>
      <c r="B1031" s="271" t="s">
        <v>321</v>
      </c>
      <c r="C1031" s="262">
        <v>8</v>
      </c>
      <c r="D1031" s="262">
        <v>1529383</v>
      </c>
      <c r="E1031" s="262">
        <v>30000</v>
      </c>
      <c r="F1031" s="262"/>
      <c r="G1031" s="262">
        <f t="shared" si="189"/>
        <v>1559383</v>
      </c>
      <c r="H1031" s="262">
        <f t="shared" si="190"/>
        <v>12235064</v>
      </c>
      <c r="I1031" s="262">
        <f t="shared" si="191"/>
        <v>240000</v>
      </c>
      <c r="J1031" s="262">
        <f t="shared" si="192"/>
        <v>0</v>
      </c>
      <c r="K1031" s="262">
        <f t="shared" si="193"/>
        <v>12475064</v>
      </c>
      <c r="L1031" s="7"/>
    </row>
    <row r="1032" spans="1:12" s="17" customFormat="1" x14ac:dyDescent="0.25">
      <c r="A1032" s="261"/>
      <c r="B1032" s="271" t="s">
        <v>322</v>
      </c>
      <c r="C1032" s="262">
        <v>10</v>
      </c>
      <c r="D1032" s="262">
        <v>1567190</v>
      </c>
      <c r="E1032" s="262">
        <v>30000</v>
      </c>
      <c r="F1032" s="262"/>
      <c r="G1032" s="262">
        <f t="shared" si="189"/>
        <v>1597190</v>
      </c>
      <c r="H1032" s="262">
        <f t="shared" si="190"/>
        <v>15671900</v>
      </c>
      <c r="I1032" s="262">
        <f t="shared" si="191"/>
        <v>300000</v>
      </c>
      <c r="J1032" s="262">
        <f t="shared" si="192"/>
        <v>0</v>
      </c>
      <c r="K1032" s="262">
        <f t="shared" si="193"/>
        <v>15971900</v>
      </c>
      <c r="L1032" s="7"/>
    </row>
    <row r="1033" spans="1:12" s="17" customFormat="1" x14ac:dyDescent="0.25">
      <c r="A1033" s="261"/>
      <c r="B1033" s="271" t="s">
        <v>323</v>
      </c>
      <c r="C1033" s="262">
        <v>7</v>
      </c>
      <c r="D1033" s="262">
        <v>1604996</v>
      </c>
      <c r="E1033" s="262">
        <v>30000</v>
      </c>
      <c r="F1033" s="262"/>
      <c r="G1033" s="262">
        <f t="shared" si="189"/>
        <v>1634996</v>
      </c>
      <c r="H1033" s="262">
        <f t="shared" si="190"/>
        <v>11234972</v>
      </c>
      <c r="I1033" s="262">
        <f t="shared" si="191"/>
        <v>210000</v>
      </c>
      <c r="J1033" s="262">
        <f t="shared" si="192"/>
        <v>0</v>
      </c>
      <c r="K1033" s="262">
        <f t="shared" si="193"/>
        <v>11444972</v>
      </c>
      <c r="L1033" s="7"/>
    </row>
    <row r="1034" spans="1:12" s="17" customFormat="1" x14ac:dyDescent="0.25">
      <c r="A1034" s="261"/>
      <c r="B1034" s="271" t="s">
        <v>325</v>
      </c>
      <c r="C1034" s="262">
        <v>19</v>
      </c>
      <c r="D1034" s="262">
        <v>1291834</v>
      </c>
      <c r="E1034" s="262">
        <v>30000</v>
      </c>
      <c r="F1034" s="262"/>
      <c r="G1034" s="262">
        <f t="shared" si="189"/>
        <v>1321834</v>
      </c>
      <c r="H1034" s="262">
        <f t="shared" si="190"/>
        <v>24544846</v>
      </c>
      <c r="I1034" s="262">
        <f t="shared" si="191"/>
        <v>570000</v>
      </c>
      <c r="J1034" s="262">
        <f t="shared" si="192"/>
        <v>0</v>
      </c>
      <c r="K1034" s="262">
        <f t="shared" si="193"/>
        <v>25114846</v>
      </c>
      <c r="L1034" s="7"/>
    </row>
    <row r="1035" spans="1:12" s="17" customFormat="1" x14ac:dyDescent="0.25">
      <c r="A1035" s="261"/>
      <c r="B1035" s="271" t="s">
        <v>326</v>
      </c>
      <c r="C1035" s="262">
        <v>12</v>
      </c>
      <c r="D1035" s="262">
        <v>1336307</v>
      </c>
      <c r="E1035" s="262">
        <v>30000</v>
      </c>
      <c r="F1035" s="262"/>
      <c r="G1035" s="262">
        <f t="shared" si="189"/>
        <v>1366307</v>
      </c>
      <c r="H1035" s="262">
        <f t="shared" si="190"/>
        <v>16035684</v>
      </c>
      <c r="I1035" s="262">
        <f t="shared" si="191"/>
        <v>360000</v>
      </c>
      <c r="J1035" s="262">
        <f t="shared" si="192"/>
        <v>0</v>
      </c>
      <c r="K1035" s="262">
        <f t="shared" si="193"/>
        <v>16395684</v>
      </c>
      <c r="L1035" s="7"/>
    </row>
    <row r="1036" spans="1:12" s="17" customFormat="1" x14ac:dyDescent="0.25">
      <c r="A1036" s="261"/>
      <c r="B1036" s="271" t="s">
        <v>327</v>
      </c>
      <c r="C1036" s="262">
        <v>16</v>
      </c>
      <c r="D1036" s="262">
        <v>1350780</v>
      </c>
      <c r="E1036" s="262">
        <v>30000</v>
      </c>
      <c r="F1036" s="262"/>
      <c r="G1036" s="262">
        <f t="shared" si="189"/>
        <v>1380780</v>
      </c>
      <c r="H1036" s="262">
        <f t="shared" si="190"/>
        <v>21612480</v>
      </c>
      <c r="I1036" s="262">
        <f t="shared" si="191"/>
        <v>480000</v>
      </c>
      <c r="J1036" s="262">
        <f t="shared" si="192"/>
        <v>0</v>
      </c>
      <c r="K1036" s="262">
        <f t="shared" si="193"/>
        <v>22092480</v>
      </c>
      <c r="L1036" s="7"/>
    </row>
    <row r="1037" spans="1:12" s="17" customFormat="1" x14ac:dyDescent="0.25">
      <c r="A1037" s="261"/>
      <c r="B1037" s="271" t="s">
        <v>328</v>
      </c>
      <c r="C1037" s="262">
        <v>27</v>
      </c>
      <c r="D1037" s="262">
        <v>1425253</v>
      </c>
      <c r="E1037" s="262">
        <v>30000</v>
      </c>
      <c r="F1037" s="262"/>
      <c r="G1037" s="262">
        <f t="shared" si="189"/>
        <v>1455253</v>
      </c>
      <c r="H1037" s="262">
        <f t="shared" si="190"/>
        <v>38481831</v>
      </c>
      <c r="I1037" s="262">
        <f t="shared" si="191"/>
        <v>810000</v>
      </c>
      <c r="J1037" s="262">
        <f t="shared" si="192"/>
        <v>0</v>
      </c>
      <c r="K1037" s="262">
        <f t="shared" si="193"/>
        <v>39291831</v>
      </c>
      <c r="L1037" s="7"/>
    </row>
    <row r="1038" spans="1:12" s="17" customFormat="1" x14ac:dyDescent="0.25">
      <c r="A1038" s="261"/>
      <c r="B1038" s="271" t="s">
        <v>329</v>
      </c>
      <c r="C1038" s="262">
        <v>31</v>
      </c>
      <c r="D1038" s="262">
        <v>1469726</v>
      </c>
      <c r="E1038" s="262">
        <v>30000</v>
      </c>
      <c r="F1038" s="262"/>
      <c r="G1038" s="262">
        <f t="shared" si="189"/>
        <v>1499726</v>
      </c>
      <c r="H1038" s="262">
        <f t="shared" si="190"/>
        <v>45561506</v>
      </c>
      <c r="I1038" s="262">
        <f t="shared" si="191"/>
        <v>930000</v>
      </c>
      <c r="J1038" s="262">
        <f t="shared" si="192"/>
        <v>0</v>
      </c>
      <c r="K1038" s="262">
        <f t="shared" si="193"/>
        <v>46491506</v>
      </c>
      <c r="L1038" s="7"/>
    </row>
    <row r="1039" spans="1:12" s="17" customFormat="1" x14ac:dyDescent="0.25">
      <c r="A1039" s="261"/>
      <c r="B1039" s="271" t="s">
        <v>330</v>
      </c>
      <c r="C1039" s="262">
        <v>25</v>
      </c>
      <c r="D1039" s="262">
        <v>1514198</v>
      </c>
      <c r="E1039" s="262">
        <v>30000</v>
      </c>
      <c r="F1039" s="262"/>
      <c r="G1039" s="262">
        <f t="shared" si="189"/>
        <v>1544198</v>
      </c>
      <c r="H1039" s="262">
        <f t="shared" si="190"/>
        <v>37854950</v>
      </c>
      <c r="I1039" s="262">
        <f t="shared" si="191"/>
        <v>750000</v>
      </c>
      <c r="J1039" s="262">
        <f t="shared" si="192"/>
        <v>0</v>
      </c>
      <c r="K1039" s="262">
        <f t="shared" si="193"/>
        <v>38604950</v>
      </c>
      <c r="L1039" s="7"/>
    </row>
    <row r="1040" spans="1:12" s="17" customFormat="1" x14ac:dyDescent="0.25">
      <c r="A1040" s="261"/>
      <c r="B1040" s="271" t="s">
        <v>331</v>
      </c>
      <c r="C1040" s="262">
        <v>22</v>
      </c>
      <c r="D1040" s="262">
        <v>1558671</v>
      </c>
      <c r="E1040" s="262">
        <v>30000</v>
      </c>
      <c r="F1040" s="262"/>
      <c r="G1040" s="262">
        <f t="shared" si="189"/>
        <v>1588671</v>
      </c>
      <c r="H1040" s="262">
        <f t="shared" si="190"/>
        <v>34290762</v>
      </c>
      <c r="I1040" s="262">
        <f t="shared" si="191"/>
        <v>660000</v>
      </c>
      <c r="J1040" s="262">
        <f t="shared" si="192"/>
        <v>0</v>
      </c>
      <c r="K1040" s="262">
        <f t="shared" si="193"/>
        <v>34950762</v>
      </c>
      <c r="L1040" s="7"/>
    </row>
    <row r="1041" spans="1:12" s="17" customFormat="1" x14ac:dyDescent="0.25">
      <c r="A1041" s="261"/>
      <c r="B1041" s="271" t="s">
        <v>332</v>
      </c>
      <c r="C1041" s="262">
        <v>9</v>
      </c>
      <c r="D1041" s="262">
        <v>1603144</v>
      </c>
      <c r="E1041" s="262">
        <v>30000</v>
      </c>
      <c r="F1041" s="262"/>
      <c r="G1041" s="262">
        <f t="shared" si="189"/>
        <v>1633144</v>
      </c>
      <c r="H1041" s="262">
        <f t="shared" si="190"/>
        <v>14428296</v>
      </c>
      <c r="I1041" s="262">
        <f t="shared" si="191"/>
        <v>270000</v>
      </c>
      <c r="J1041" s="262">
        <f t="shared" si="192"/>
        <v>0</v>
      </c>
      <c r="K1041" s="262">
        <f t="shared" si="193"/>
        <v>14698296</v>
      </c>
      <c r="L1041" s="7"/>
    </row>
    <row r="1042" spans="1:12" s="17" customFormat="1" x14ac:dyDescent="0.25">
      <c r="A1042" s="261"/>
      <c r="B1042" s="271" t="s">
        <v>333</v>
      </c>
      <c r="C1042" s="262">
        <v>12</v>
      </c>
      <c r="D1042" s="262">
        <v>1647617</v>
      </c>
      <c r="E1042" s="262">
        <v>30000</v>
      </c>
      <c r="F1042" s="262"/>
      <c r="G1042" s="262">
        <f t="shared" si="189"/>
        <v>1677617</v>
      </c>
      <c r="H1042" s="262">
        <f t="shared" si="190"/>
        <v>19771404</v>
      </c>
      <c r="I1042" s="262">
        <f t="shared" si="191"/>
        <v>360000</v>
      </c>
      <c r="J1042" s="262">
        <f t="shared" si="192"/>
        <v>0</v>
      </c>
      <c r="K1042" s="262">
        <f t="shared" si="193"/>
        <v>20131404</v>
      </c>
      <c r="L1042" s="7"/>
    </row>
    <row r="1043" spans="1:12" s="17" customFormat="1" x14ac:dyDescent="0.25">
      <c r="A1043" s="261"/>
      <c r="B1043" s="271" t="s">
        <v>334</v>
      </c>
      <c r="C1043" s="262">
        <v>3</v>
      </c>
      <c r="D1043" s="262">
        <v>1692090</v>
      </c>
      <c r="E1043" s="262">
        <v>30000</v>
      </c>
      <c r="F1043" s="262"/>
      <c r="G1043" s="262">
        <f t="shared" si="189"/>
        <v>1722090</v>
      </c>
      <c r="H1043" s="262">
        <f t="shared" si="190"/>
        <v>5076270</v>
      </c>
      <c r="I1043" s="262">
        <f t="shared" si="191"/>
        <v>90000</v>
      </c>
      <c r="J1043" s="262">
        <f t="shared" si="192"/>
        <v>0</v>
      </c>
      <c r="K1043" s="262">
        <f t="shared" si="193"/>
        <v>5166270</v>
      </c>
      <c r="L1043" s="7"/>
    </row>
    <row r="1044" spans="1:12" s="17" customFormat="1" x14ac:dyDescent="0.25">
      <c r="A1044" s="261"/>
      <c r="B1044" s="271" t="s">
        <v>335</v>
      </c>
      <c r="C1044" s="262">
        <v>3</v>
      </c>
      <c r="D1044" s="262">
        <v>1736563</v>
      </c>
      <c r="E1044" s="262">
        <v>30000</v>
      </c>
      <c r="F1044" s="262"/>
      <c r="G1044" s="262">
        <f t="shared" si="189"/>
        <v>1766563</v>
      </c>
      <c r="H1044" s="262">
        <f t="shared" si="190"/>
        <v>5209689</v>
      </c>
      <c r="I1044" s="262">
        <f t="shared" si="191"/>
        <v>90000</v>
      </c>
      <c r="J1044" s="262">
        <f t="shared" si="192"/>
        <v>0</v>
      </c>
      <c r="K1044" s="262">
        <f t="shared" si="193"/>
        <v>5299689</v>
      </c>
      <c r="L1044" s="7"/>
    </row>
    <row r="1045" spans="1:12" s="17" customFormat="1" x14ac:dyDescent="0.25">
      <c r="A1045" s="261"/>
      <c r="B1045" s="271" t="s">
        <v>336</v>
      </c>
      <c r="C1045" s="262">
        <v>3</v>
      </c>
      <c r="D1045" s="262">
        <v>1781036</v>
      </c>
      <c r="E1045" s="262">
        <v>30000</v>
      </c>
      <c r="F1045" s="262"/>
      <c r="G1045" s="262">
        <f t="shared" si="189"/>
        <v>1811036</v>
      </c>
      <c r="H1045" s="262">
        <f t="shared" si="190"/>
        <v>5343108</v>
      </c>
      <c r="I1045" s="262">
        <f t="shared" si="191"/>
        <v>90000</v>
      </c>
      <c r="J1045" s="262">
        <f t="shared" si="192"/>
        <v>0</v>
      </c>
      <c r="K1045" s="262">
        <f t="shared" si="193"/>
        <v>5433108</v>
      </c>
      <c r="L1045" s="7"/>
    </row>
    <row r="1046" spans="1:12" s="17" customFormat="1" x14ac:dyDescent="0.25">
      <c r="A1046" s="261"/>
      <c r="B1046" s="271" t="s">
        <v>337</v>
      </c>
      <c r="C1046" s="262">
        <v>3</v>
      </c>
      <c r="D1046" s="262">
        <v>1825509</v>
      </c>
      <c r="E1046" s="262">
        <v>30000</v>
      </c>
      <c r="F1046" s="262"/>
      <c r="G1046" s="262">
        <f t="shared" si="189"/>
        <v>1855509</v>
      </c>
      <c r="H1046" s="262">
        <f t="shared" si="190"/>
        <v>5476527</v>
      </c>
      <c r="I1046" s="262">
        <f t="shared" si="191"/>
        <v>90000</v>
      </c>
      <c r="J1046" s="262">
        <f t="shared" si="192"/>
        <v>0</v>
      </c>
      <c r="K1046" s="262">
        <f t="shared" si="193"/>
        <v>5566527</v>
      </c>
      <c r="L1046" s="7"/>
    </row>
    <row r="1047" spans="1:12" s="17" customFormat="1" x14ac:dyDescent="0.25">
      <c r="A1047" s="261"/>
      <c r="B1047" s="271" t="s">
        <v>338</v>
      </c>
      <c r="C1047" s="262">
        <v>6</v>
      </c>
      <c r="D1047" s="262">
        <v>1869982</v>
      </c>
      <c r="E1047" s="262">
        <v>30000</v>
      </c>
      <c r="F1047" s="262"/>
      <c r="G1047" s="262">
        <f t="shared" si="189"/>
        <v>1899982</v>
      </c>
      <c r="H1047" s="262">
        <f t="shared" si="190"/>
        <v>11219892</v>
      </c>
      <c r="I1047" s="262">
        <f t="shared" si="191"/>
        <v>180000</v>
      </c>
      <c r="J1047" s="262">
        <f t="shared" si="192"/>
        <v>0</v>
      </c>
      <c r="K1047" s="262">
        <f t="shared" si="193"/>
        <v>11399892</v>
      </c>
      <c r="L1047" s="7"/>
    </row>
    <row r="1048" spans="1:12" s="17" customFormat="1" x14ac:dyDescent="0.25">
      <c r="A1048" s="261"/>
      <c r="B1048" s="271" t="s">
        <v>340</v>
      </c>
      <c r="C1048" s="262">
        <v>4</v>
      </c>
      <c r="D1048" s="262">
        <v>1527126</v>
      </c>
      <c r="E1048" s="262">
        <v>30000</v>
      </c>
      <c r="F1048" s="262"/>
      <c r="G1048" s="262">
        <f t="shared" si="189"/>
        <v>1557126</v>
      </c>
      <c r="H1048" s="262">
        <f t="shared" si="190"/>
        <v>6108504</v>
      </c>
      <c r="I1048" s="262">
        <f t="shared" si="191"/>
        <v>120000</v>
      </c>
      <c r="J1048" s="262">
        <f t="shared" si="192"/>
        <v>0</v>
      </c>
      <c r="K1048" s="262">
        <f t="shared" si="193"/>
        <v>6228504</v>
      </c>
      <c r="L1048" s="7"/>
    </row>
    <row r="1049" spans="1:12" s="17" customFormat="1" x14ac:dyDescent="0.25">
      <c r="A1049" s="261"/>
      <c r="B1049" s="271" t="s">
        <v>341</v>
      </c>
      <c r="C1049" s="262">
        <v>8</v>
      </c>
      <c r="D1049" s="262">
        <v>1569517</v>
      </c>
      <c r="E1049" s="262">
        <v>30000</v>
      </c>
      <c r="F1049" s="262"/>
      <c r="G1049" s="262">
        <f t="shared" si="189"/>
        <v>1599517</v>
      </c>
      <c r="H1049" s="262">
        <f t="shared" si="190"/>
        <v>12556136</v>
      </c>
      <c r="I1049" s="262">
        <f t="shared" si="191"/>
        <v>240000</v>
      </c>
      <c r="J1049" s="262">
        <f t="shared" si="192"/>
        <v>0</v>
      </c>
      <c r="K1049" s="262">
        <f t="shared" si="193"/>
        <v>12796136</v>
      </c>
      <c r="L1049" s="7"/>
    </row>
    <row r="1050" spans="1:12" s="17" customFormat="1" x14ac:dyDescent="0.25">
      <c r="A1050" s="261"/>
      <c r="B1050" s="271" t="s">
        <v>342</v>
      </c>
      <c r="C1050" s="262">
        <v>21</v>
      </c>
      <c r="D1050" s="262">
        <v>1618559</v>
      </c>
      <c r="E1050" s="262">
        <v>30000</v>
      </c>
      <c r="F1050" s="262"/>
      <c r="G1050" s="262">
        <f t="shared" si="189"/>
        <v>1648559</v>
      </c>
      <c r="H1050" s="262">
        <f t="shared" si="190"/>
        <v>33989739</v>
      </c>
      <c r="I1050" s="262">
        <f t="shared" si="191"/>
        <v>630000</v>
      </c>
      <c r="J1050" s="262">
        <f t="shared" si="192"/>
        <v>0</v>
      </c>
      <c r="K1050" s="262">
        <f t="shared" si="193"/>
        <v>34619739</v>
      </c>
      <c r="L1050" s="7"/>
    </row>
    <row r="1051" spans="1:12" s="17" customFormat="1" x14ac:dyDescent="0.25">
      <c r="A1051" s="261"/>
      <c r="B1051" s="271" t="s">
        <v>343</v>
      </c>
      <c r="C1051" s="262">
        <v>47</v>
      </c>
      <c r="D1051" s="262">
        <v>1667601</v>
      </c>
      <c r="E1051" s="262">
        <v>30000</v>
      </c>
      <c r="F1051" s="262"/>
      <c r="G1051" s="262">
        <f t="shared" si="189"/>
        <v>1697601</v>
      </c>
      <c r="H1051" s="262">
        <f t="shared" si="190"/>
        <v>78377247</v>
      </c>
      <c r="I1051" s="262">
        <f t="shared" si="191"/>
        <v>1410000</v>
      </c>
      <c r="J1051" s="262">
        <f t="shared" si="192"/>
        <v>0</v>
      </c>
      <c r="K1051" s="262">
        <f t="shared" si="193"/>
        <v>79787247</v>
      </c>
      <c r="L1051" s="7"/>
    </row>
    <row r="1052" spans="1:12" s="17" customFormat="1" x14ac:dyDescent="0.25">
      <c r="A1052" s="261"/>
      <c r="B1052" s="271" t="s">
        <v>344</v>
      </c>
      <c r="C1052" s="262">
        <v>16</v>
      </c>
      <c r="D1052" s="262">
        <v>1716644</v>
      </c>
      <c r="E1052" s="262">
        <v>30000</v>
      </c>
      <c r="F1052" s="262"/>
      <c r="G1052" s="262">
        <f t="shared" ref="G1052:G1094" si="194">SUM(D1052:F1052)</f>
        <v>1746644</v>
      </c>
      <c r="H1052" s="262">
        <f t="shared" ref="H1052:H1094" si="195">C1052*D1052</f>
        <v>27466304</v>
      </c>
      <c r="I1052" s="262">
        <f t="shared" ref="I1052:I1094" si="196">C1052*E1052</f>
        <v>480000</v>
      </c>
      <c r="J1052" s="262">
        <f t="shared" ref="J1052:J1094" si="197">C1052*F1052</f>
        <v>0</v>
      </c>
      <c r="K1052" s="262">
        <f t="shared" ref="K1052:K1094" si="198">C1052*G1052</f>
        <v>27946304</v>
      </c>
      <c r="L1052" s="7"/>
    </row>
    <row r="1053" spans="1:12" s="17" customFormat="1" x14ac:dyDescent="0.25">
      <c r="A1053" s="261"/>
      <c r="B1053" s="271" t="s">
        <v>345</v>
      </c>
      <c r="C1053" s="262">
        <v>20</v>
      </c>
      <c r="D1053" s="262">
        <v>1765686</v>
      </c>
      <c r="E1053" s="262">
        <v>30000</v>
      </c>
      <c r="F1053" s="262"/>
      <c r="G1053" s="262">
        <f t="shared" si="194"/>
        <v>1795686</v>
      </c>
      <c r="H1053" s="262">
        <f t="shared" si="195"/>
        <v>35313720</v>
      </c>
      <c r="I1053" s="262">
        <f t="shared" si="196"/>
        <v>600000</v>
      </c>
      <c r="J1053" s="262">
        <f t="shared" si="197"/>
        <v>0</v>
      </c>
      <c r="K1053" s="262">
        <f t="shared" si="198"/>
        <v>35913720</v>
      </c>
      <c r="L1053" s="7"/>
    </row>
    <row r="1054" spans="1:12" s="17" customFormat="1" x14ac:dyDescent="0.25">
      <c r="A1054" s="261"/>
      <c r="B1054" s="421" t="s">
        <v>847</v>
      </c>
      <c r="C1054" s="262">
        <v>7</v>
      </c>
      <c r="D1054" s="262">
        <v>1814728</v>
      </c>
      <c r="E1054" s="262">
        <v>30000</v>
      </c>
      <c r="F1054" s="262"/>
      <c r="G1054" s="262">
        <f t="shared" si="194"/>
        <v>1844728</v>
      </c>
      <c r="H1054" s="262">
        <f t="shared" si="195"/>
        <v>12703096</v>
      </c>
      <c r="I1054" s="262">
        <f t="shared" si="196"/>
        <v>210000</v>
      </c>
      <c r="J1054" s="262">
        <f t="shared" si="197"/>
        <v>0</v>
      </c>
      <c r="K1054" s="262">
        <f t="shared" si="198"/>
        <v>12913096</v>
      </c>
      <c r="L1054" s="7"/>
    </row>
    <row r="1055" spans="1:12" s="17" customFormat="1" x14ac:dyDescent="0.25">
      <c r="A1055" s="261"/>
      <c r="B1055" s="421" t="s">
        <v>881</v>
      </c>
      <c r="C1055" s="262">
        <v>13</v>
      </c>
      <c r="D1055" s="262">
        <v>1863770</v>
      </c>
      <c r="E1055" s="262">
        <v>30000</v>
      </c>
      <c r="F1055" s="262"/>
      <c r="G1055" s="262">
        <f t="shared" si="194"/>
        <v>1893770</v>
      </c>
      <c r="H1055" s="262">
        <f t="shared" si="195"/>
        <v>24229010</v>
      </c>
      <c r="I1055" s="262">
        <f t="shared" si="196"/>
        <v>390000</v>
      </c>
      <c r="J1055" s="262">
        <f t="shared" si="197"/>
        <v>0</v>
      </c>
      <c r="K1055" s="262">
        <f t="shared" si="198"/>
        <v>24619010</v>
      </c>
      <c r="L1055" s="7"/>
    </row>
    <row r="1056" spans="1:12" s="17" customFormat="1" x14ac:dyDescent="0.25">
      <c r="A1056" s="261"/>
      <c r="B1056" s="260" t="s">
        <v>882</v>
      </c>
      <c r="C1056" s="262">
        <v>13</v>
      </c>
      <c r="D1056" s="262">
        <v>1912812</v>
      </c>
      <c r="E1056" s="262">
        <v>30000</v>
      </c>
      <c r="F1056" s="262"/>
      <c r="G1056" s="262">
        <f t="shared" si="194"/>
        <v>1942812</v>
      </c>
      <c r="H1056" s="262">
        <f t="shared" si="195"/>
        <v>24866556</v>
      </c>
      <c r="I1056" s="262">
        <f t="shared" si="196"/>
        <v>390000</v>
      </c>
      <c r="J1056" s="262">
        <f t="shared" si="197"/>
        <v>0</v>
      </c>
      <c r="K1056" s="262">
        <f t="shared" si="198"/>
        <v>25256556</v>
      </c>
      <c r="L1056" s="7"/>
    </row>
    <row r="1057" spans="1:12" s="17" customFormat="1" x14ac:dyDescent="0.25">
      <c r="A1057" s="261"/>
      <c r="B1057" s="260" t="s">
        <v>883</v>
      </c>
      <c r="C1057" s="262">
        <v>1</v>
      </c>
      <c r="D1057" s="262">
        <v>1961854</v>
      </c>
      <c r="E1057" s="262">
        <v>30000</v>
      </c>
      <c r="F1057" s="262"/>
      <c r="G1057" s="262">
        <f t="shared" si="194"/>
        <v>1991854</v>
      </c>
      <c r="H1057" s="262">
        <f t="shared" si="195"/>
        <v>1961854</v>
      </c>
      <c r="I1057" s="262">
        <f t="shared" si="196"/>
        <v>30000</v>
      </c>
      <c r="J1057" s="262">
        <f t="shared" si="197"/>
        <v>0</v>
      </c>
      <c r="K1057" s="262">
        <f t="shared" si="198"/>
        <v>1991854</v>
      </c>
      <c r="L1057" s="7"/>
    </row>
    <row r="1058" spans="1:12" s="17" customFormat="1" x14ac:dyDescent="0.25">
      <c r="A1058" s="261"/>
      <c r="B1058" s="260" t="s">
        <v>884</v>
      </c>
      <c r="C1058" s="262">
        <v>1</v>
      </c>
      <c r="D1058" s="262">
        <v>2010896</v>
      </c>
      <c r="E1058" s="262">
        <v>30000</v>
      </c>
      <c r="F1058" s="262"/>
      <c r="G1058" s="262">
        <f t="shared" si="194"/>
        <v>2040896</v>
      </c>
      <c r="H1058" s="262">
        <f t="shared" si="195"/>
        <v>2010896</v>
      </c>
      <c r="I1058" s="262">
        <f t="shared" si="196"/>
        <v>30000</v>
      </c>
      <c r="J1058" s="262">
        <f t="shared" si="197"/>
        <v>0</v>
      </c>
      <c r="K1058" s="262">
        <f t="shared" si="198"/>
        <v>2040896</v>
      </c>
      <c r="L1058" s="7"/>
    </row>
    <row r="1059" spans="1:12" s="17" customFormat="1" x14ac:dyDescent="0.25">
      <c r="A1059" s="261"/>
      <c r="B1059" s="421" t="s">
        <v>848</v>
      </c>
      <c r="C1059" s="262">
        <v>5</v>
      </c>
      <c r="D1059" s="262">
        <v>2059938</v>
      </c>
      <c r="E1059" s="262">
        <v>30000</v>
      </c>
      <c r="F1059" s="262"/>
      <c r="G1059" s="262">
        <f t="shared" si="194"/>
        <v>2089938</v>
      </c>
      <c r="H1059" s="262">
        <f t="shared" si="195"/>
        <v>10299690</v>
      </c>
      <c r="I1059" s="262">
        <f t="shared" si="196"/>
        <v>150000</v>
      </c>
      <c r="J1059" s="262">
        <f t="shared" si="197"/>
        <v>0</v>
      </c>
      <c r="K1059" s="262">
        <f t="shared" si="198"/>
        <v>10449690</v>
      </c>
      <c r="L1059" s="7"/>
    </row>
    <row r="1060" spans="1:12" s="17" customFormat="1" x14ac:dyDescent="0.25">
      <c r="A1060" s="261"/>
      <c r="B1060" s="260" t="s">
        <v>1012</v>
      </c>
      <c r="C1060" s="262">
        <v>2</v>
      </c>
      <c r="D1060" s="262">
        <v>2108981</v>
      </c>
      <c r="E1060" s="262">
        <v>30000</v>
      </c>
      <c r="F1060" s="262"/>
      <c r="G1060" s="262">
        <f t="shared" si="194"/>
        <v>2138981</v>
      </c>
      <c r="H1060" s="262">
        <f t="shared" si="195"/>
        <v>4217962</v>
      </c>
      <c r="I1060" s="262">
        <f t="shared" si="196"/>
        <v>60000</v>
      </c>
      <c r="J1060" s="262">
        <f t="shared" si="197"/>
        <v>0</v>
      </c>
      <c r="K1060" s="262">
        <f t="shared" si="198"/>
        <v>4277962</v>
      </c>
      <c r="L1060" s="7"/>
    </row>
    <row r="1061" spans="1:12" s="17" customFormat="1" x14ac:dyDescent="0.25">
      <c r="A1061" s="261"/>
      <c r="B1061" s="421" t="s">
        <v>850</v>
      </c>
      <c r="C1061" s="262">
        <v>1</v>
      </c>
      <c r="D1061" s="262">
        <v>1945991</v>
      </c>
      <c r="E1061" s="262">
        <v>30000</v>
      </c>
      <c r="F1061" s="262"/>
      <c r="G1061" s="262">
        <f t="shared" si="194"/>
        <v>1975991</v>
      </c>
      <c r="H1061" s="262">
        <f t="shared" si="195"/>
        <v>1945991</v>
      </c>
      <c r="I1061" s="262">
        <f t="shared" si="196"/>
        <v>30000</v>
      </c>
      <c r="J1061" s="262">
        <f t="shared" si="197"/>
        <v>0</v>
      </c>
      <c r="K1061" s="262">
        <f t="shared" si="198"/>
        <v>1975991</v>
      </c>
      <c r="L1061" s="7"/>
    </row>
    <row r="1062" spans="1:12" s="17" customFormat="1" x14ac:dyDescent="0.25">
      <c r="A1062" s="261"/>
      <c r="B1062" s="260" t="s">
        <v>860</v>
      </c>
      <c r="C1062" s="262">
        <v>1</v>
      </c>
      <c r="D1062" s="262">
        <v>1990455</v>
      </c>
      <c r="E1062" s="262">
        <v>30000</v>
      </c>
      <c r="F1062" s="262"/>
      <c r="G1062" s="262">
        <f t="shared" si="194"/>
        <v>2020455</v>
      </c>
      <c r="H1062" s="262">
        <f t="shared" si="195"/>
        <v>1990455</v>
      </c>
      <c r="I1062" s="262">
        <f t="shared" si="196"/>
        <v>30000</v>
      </c>
      <c r="J1062" s="262">
        <f t="shared" si="197"/>
        <v>0</v>
      </c>
      <c r="K1062" s="262">
        <f t="shared" si="198"/>
        <v>2020455</v>
      </c>
      <c r="L1062" s="7"/>
    </row>
    <row r="1063" spans="1:12" s="17" customFormat="1" x14ac:dyDescent="0.25">
      <c r="A1063" s="261"/>
      <c r="B1063" s="260" t="s">
        <v>829</v>
      </c>
      <c r="C1063" s="262">
        <v>3</v>
      </c>
      <c r="D1063" s="262">
        <v>2034918</v>
      </c>
      <c r="E1063" s="262">
        <v>30000</v>
      </c>
      <c r="F1063" s="262"/>
      <c r="G1063" s="262">
        <f t="shared" si="194"/>
        <v>2064918</v>
      </c>
      <c r="H1063" s="262">
        <f t="shared" si="195"/>
        <v>6104754</v>
      </c>
      <c r="I1063" s="262">
        <f t="shared" si="196"/>
        <v>90000</v>
      </c>
      <c r="J1063" s="262">
        <f t="shared" si="197"/>
        <v>0</v>
      </c>
      <c r="K1063" s="262">
        <f t="shared" si="198"/>
        <v>6194754</v>
      </c>
      <c r="L1063" s="7"/>
    </row>
    <row r="1064" spans="1:12" s="17" customFormat="1" x14ac:dyDescent="0.25">
      <c r="A1064" s="261"/>
      <c r="B1064" s="260" t="s">
        <v>830</v>
      </c>
      <c r="C1064" s="262">
        <v>9</v>
      </c>
      <c r="D1064" s="262">
        <v>2079382</v>
      </c>
      <c r="E1064" s="262">
        <v>30000</v>
      </c>
      <c r="F1064" s="262"/>
      <c r="G1064" s="262">
        <f t="shared" si="194"/>
        <v>2109382</v>
      </c>
      <c r="H1064" s="262">
        <f t="shared" si="195"/>
        <v>18714438</v>
      </c>
      <c r="I1064" s="262">
        <f t="shared" si="196"/>
        <v>270000</v>
      </c>
      <c r="J1064" s="262">
        <f t="shared" si="197"/>
        <v>0</v>
      </c>
      <c r="K1064" s="262">
        <f t="shared" si="198"/>
        <v>18984438</v>
      </c>
      <c r="L1064" s="7"/>
    </row>
    <row r="1065" spans="1:12" s="17" customFormat="1" x14ac:dyDescent="0.25">
      <c r="A1065" s="261"/>
      <c r="B1065" s="260" t="s">
        <v>852</v>
      </c>
      <c r="C1065" s="262">
        <v>1</v>
      </c>
      <c r="D1065" s="262">
        <v>2123846</v>
      </c>
      <c r="E1065" s="262">
        <v>30000</v>
      </c>
      <c r="F1065" s="262"/>
      <c r="G1065" s="262">
        <f t="shared" si="194"/>
        <v>2153846</v>
      </c>
      <c r="H1065" s="262">
        <f t="shared" si="195"/>
        <v>2123846</v>
      </c>
      <c r="I1065" s="262">
        <f t="shared" si="196"/>
        <v>30000</v>
      </c>
      <c r="J1065" s="262">
        <f t="shared" si="197"/>
        <v>0</v>
      </c>
      <c r="K1065" s="262">
        <f t="shared" si="198"/>
        <v>2153846</v>
      </c>
      <c r="L1065" s="7"/>
    </row>
    <row r="1066" spans="1:12" s="17" customFormat="1" x14ac:dyDescent="0.25">
      <c r="A1066" s="261"/>
      <c r="B1066" s="421" t="s">
        <v>861</v>
      </c>
      <c r="C1066" s="262">
        <v>10</v>
      </c>
      <c r="D1066" s="262">
        <v>1535417</v>
      </c>
      <c r="E1066" s="262">
        <v>30000</v>
      </c>
      <c r="F1066" s="262"/>
      <c r="G1066" s="262">
        <f t="shared" si="194"/>
        <v>1565417</v>
      </c>
      <c r="H1066" s="262">
        <f t="shared" si="195"/>
        <v>15354170</v>
      </c>
      <c r="I1066" s="262">
        <f t="shared" si="196"/>
        <v>300000</v>
      </c>
      <c r="J1066" s="262">
        <f t="shared" si="197"/>
        <v>0</v>
      </c>
      <c r="K1066" s="262">
        <f t="shared" si="198"/>
        <v>15654170</v>
      </c>
      <c r="L1066" s="7"/>
    </row>
    <row r="1067" spans="1:12" s="17" customFormat="1" x14ac:dyDescent="0.25">
      <c r="A1067" s="261"/>
      <c r="B1067" s="421" t="s">
        <v>831</v>
      </c>
      <c r="C1067" s="262">
        <v>29</v>
      </c>
      <c r="D1067" s="262">
        <v>2624389</v>
      </c>
      <c r="E1067" s="262">
        <v>30000</v>
      </c>
      <c r="F1067" s="262"/>
      <c r="G1067" s="262">
        <f t="shared" si="194"/>
        <v>2654389</v>
      </c>
      <c r="H1067" s="262">
        <f t="shared" si="195"/>
        <v>76107281</v>
      </c>
      <c r="I1067" s="262">
        <f t="shared" si="196"/>
        <v>870000</v>
      </c>
      <c r="J1067" s="262">
        <f t="shared" si="197"/>
        <v>0</v>
      </c>
      <c r="K1067" s="262">
        <f t="shared" si="198"/>
        <v>76977281</v>
      </c>
      <c r="L1067" s="7"/>
    </row>
    <row r="1068" spans="1:12" s="17" customFormat="1" x14ac:dyDescent="0.25">
      <c r="A1068" s="261"/>
      <c r="B1068" s="260" t="s">
        <v>832</v>
      </c>
      <c r="C1068" s="262">
        <v>10</v>
      </c>
      <c r="D1068" s="262">
        <v>2691877</v>
      </c>
      <c r="E1068" s="262">
        <v>30000</v>
      </c>
      <c r="F1068" s="262"/>
      <c r="G1068" s="262">
        <f t="shared" si="194"/>
        <v>2721877</v>
      </c>
      <c r="H1068" s="262">
        <f t="shared" si="195"/>
        <v>26918770</v>
      </c>
      <c r="I1068" s="262">
        <f t="shared" si="196"/>
        <v>300000</v>
      </c>
      <c r="J1068" s="262">
        <f t="shared" si="197"/>
        <v>0</v>
      </c>
      <c r="K1068" s="262">
        <f t="shared" si="198"/>
        <v>27218770</v>
      </c>
      <c r="L1068" s="7"/>
    </row>
    <row r="1069" spans="1:12" s="17" customFormat="1" x14ac:dyDescent="0.25">
      <c r="A1069" s="261"/>
      <c r="B1069" s="260" t="s">
        <v>837</v>
      </c>
      <c r="C1069" s="262">
        <v>40</v>
      </c>
      <c r="D1069" s="262">
        <v>2759365</v>
      </c>
      <c r="E1069" s="262">
        <v>30000</v>
      </c>
      <c r="F1069" s="262"/>
      <c r="G1069" s="262">
        <f t="shared" si="194"/>
        <v>2789365</v>
      </c>
      <c r="H1069" s="262">
        <f t="shared" si="195"/>
        <v>110374600</v>
      </c>
      <c r="I1069" s="262">
        <f t="shared" si="196"/>
        <v>1200000</v>
      </c>
      <c r="J1069" s="262">
        <f t="shared" si="197"/>
        <v>0</v>
      </c>
      <c r="K1069" s="262">
        <f t="shared" si="198"/>
        <v>111574600</v>
      </c>
      <c r="L1069" s="7"/>
    </row>
    <row r="1070" spans="1:12" s="17" customFormat="1" x14ac:dyDescent="0.25">
      <c r="A1070" s="261"/>
      <c r="B1070" s="260" t="s">
        <v>838</v>
      </c>
      <c r="C1070" s="262">
        <v>25</v>
      </c>
      <c r="D1070" s="262">
        <v>2826852</v>
      </c>
      <c r="E1070" s="262">
        <v>30000</v>
      </c>
      <c r="F1070" s="262"/>
      <c r="G1070" s="262">
        <f t="shared" si="194"/>
        <v>2856852</v>
      </c>
      <c r="H1070" s="262">
        <f t="shared" si="195"/>
        <v>70671300</v>
      </c>
      <c r="I1070" s="262">
        <f t="shared" si="196"/>
        <v>750000</v>
      </c>
      <c r="J1070" s="262">
        <f t="shared" si="197"/>
        <v>0</v>
      </c>
      <c r="K1070" s="262">
        <f t="shared" si="198"/>
        <v>71421300</v>
      </c>
      <c r="L1070" s="7"/>
    </row>
    <row r="1071" spans="1:12" s="17" customFormat="1" x14ac:dyDescent="0.25">
      <c r="A1071" s="261"/>
      <c r="B1071" s="260" t="s">
        <v>833</v>
      </c>
      <c r="C1071" s="262">
        <v>42</v>
      </c>
      <c r="D1071" s="262">
        <v>2894340</v>
      </c>
      <c r="E1071" s="262">
        <v>30000</v>
      </c>
      <c r="F1071" s="262"/>
      <c r="G1071" s="262">
        <f t="shared" si="194"/>
        <v>2924340</v>
      </c>
      <c r="H1071" s="262">
        <f t="shared" si="195"/>
        <v>121562280</v>
      </c>
      <c r="I1071" s="262">
        <f t="shared" si="196"/>
        <v>1260000</v>
      </c>
      <c r="J1071" s="262">
        <f t="shared" si="197"/>
        <v>0</v>
      </c>
      <c r="K1071" s="262">
        <f t="shared" si="198"/>
        <v>122822280</v>
      </c>
      <c r="L1071" s="7"/>
    </row>
    <row r="1072" spans="1:12" s="17" customFormat="1" x14ac:dyDescent="0.25">
      <c r="A1072" s="261"/>
      <c r="B1072" s="260" t="s">
        <v>886</v>
      </c>
      <c r="C1072" s="262">
        <v>20</v>
      </c>
      <c r="D1072" s="262">
        <v>2961828</v>
      </c>
      <c r="E1072" s="262">
        <v>30000</v>
      </c>
      <c r="F1072" s="262"/>
      <c r="G1072" s="262">
        <f t="shared" si="194"/>
        <v>2991828</v>
      </c>
      <c r="H1072" s="262">
        <f t="shared" si="195"/>
        <v>59236560</v>
      </c>
      <c r="I1072" s="262">
        <f t="shared" si="196"/>
        <v>600000</v>
      </c>
      <c r="J1072" s="262">
        <f t="shared" si="197"/>
        <v>0</v>
      </c>
      <c r="K1072" s="262">
        <f t="shared" si="198"/>
        <v>59836560</v>
      </c>
      <c r="L1072" s="7"/>
    </row>
    <row r="1073" spans="1:12" s="17" customFormat="1" x14ac:dyDescent="0.25">
      <c r="A1073" s="261"/>
      <c r="B1073" s="260" t="s">
        <v>851</v>
      </c>
      <c r="C1073" s="262">
        <v>6</v>
      </c>
      <c r="D1073" s="262">
        <v>3029316</v>
      </c>
      <c r="E1073" s="262">
        <v>30000</v>
      </c>
      <c r="F1073" s="262"/>
      <c r="G1073" s="262">
        <f t="shared" si="194"/>
        <v>3059316</v>
      </c>
      <c r="H1073" s="262">
        <f t="shared" si="195"/>
        <v>18175896</v>
      </c>
      <c r="I1073" s="262">
        <f t="shared" si="196"/>
        <v>180000</v>
      </c>
      <c r="J1073" s="262">
        <f t="shared" si="197"/>
        <v>0</v>
      </c>
      <c r="K1073" s="262">
        <f t="shared" si="198"/>
        <v>18355896</v>
      </c>
      <c r="L1073" s="7"/>
    </row>
    <row r="1074" spans="1:12" s="17" customFormat="1" x14ac:dyDescent="0.25">
      <c r="A1074" s="261"/>
      <c r="B1074" s="260" t="s">
        <v>839</v>
      </c>
      <c r="C1074" s="262">
        <v>11</v>
      </c>
      <c r="D1074" s="262">
        <v>3096804</v>
      </c>
      <c r="E1074" s="262">
        <v>30000</v>
      </c>
      <c r="F1074" s="262"/>
      <c r="G1074" s="262">
        <f t="shared" si="194"/>
        <v>3126804</v>
      </c>
      <c r="H1074" s="262">
        <f t="shared" si="195"/>
        <v>34064844</v>
      </c>
      <c r="I1074" s="262">
        <f t="shared" si="196"/>
        <v>330000</v>
      </c>
      <c r="J1074" s="262">
        <f t="shared" si="197"/>
        <v>0</v>
      </c>
      <c r="K1074" s="262">
        <f t="shared" si="198"/>
        <v>34394844</v>
      </c>
      <c r="L1074" s="7"/>
    </row>
    <row r="1075" spans="1:12" s="17" customFormat="1" x14ac:dyDescent="0.25">
      <c r="A1075" s="261"/>
      <c r="B1075" s="421" t="s">
        <v>863</v>
      </c>
      <c r="C1075" s="262">
        <v>7</v>
      </c>
      <c r="D1075" s="262">
        <v>3164292</v>
      </c>
      <c r="E1075" s="262">
        <v>30000</v>
      </c>
      <c r="F1075" s="262"/>
      <c r="G1075" s="262">
        <f t="shared" si="194"/>
        <v>3194292</v>
      </c>
      <c r="H1075" s="262">
        <f t="shared" si="195"/>
        <v>22150044</v>
      </c>
      <c r="I1075" s="262">
        <f t="shared" si="196"/>
        <v>210000</v>
      </c>
      <c r="J1075" s="262">
        <f t="shared" si="197"/>
        <v>0</v>
      </c>
      <c r="K1075" s="262">
        <f t="shared" si="198"/>
        <v>22360044</v>
      </c>
      <c r="L1075" s="7"/>
    </row>
    <row r="1076" spans="1:12" s="17" customFormat="1" x14ac:dyDescent="0.25">
      <c r="A1076" s="261"/>
      <c r="B1076" s="260" t="s">
        <v>887</v>
      </c>
      <c r="C1076" s="262">
        <v>5</v>
      </c>
      <c r="D1076" s="262">
        <v>3231780</v>
      </c>
      <c r="E1076" s="262">
        <v>30000</v>
      </c>
      <c r="F1076" s="262"/>
      <c r="G1076" s="262">
        <f t="shared" si="194"/>
        <v>3261780</v>
      </c>
      <c r="H1076" s="262">
        <f t="shared" si="195"/>
        <v>16158900</v>
      </c>
      <c r="I1076" s="262">
        <f t="shared" si="196"/>
        <v>150000</v>
      </c>
      <c r="J1076" s="262">
        <f t="shared" si="197"/>
        <v>0</v>
      </c>
      <c r="K1076" s="262">
        <f t="shared" si="198"/>
        <v>16308900</v>
      </c>
      <c r="L1076" s="7"/>
    </row>
    <row r="1077" spans="1:12" s="17" customFormat="1" x14ac:dyDescent="0.25">
      <c r="A1077" s="261"/>
      <c r="B1077" s="260" t="s">
        <v>381</v>
      </c>
      <c r="C1077" s="262">
        <v>6</v>
      </c>
      <c r="D1077" s="262">
        <v>3170512</v>
      </c>
      <c r="E1077" s="262">
        <v>30000</v>
      </c>
      <c r="F1077" s="262"/>
      <c r="G1077" s="262">
        <f t="shared" si="194"/>
        <v>3200512</v>
      </c>
      <c r="H1077" s="262">
        <f t="shared" si="195"/>
        <v>19023072</v>
      </c>
      <c r="I1077" s="262">
        <f t="shared" si="196"/>
        <v>180000</v>
      </c>
      <c r="J1077" s="262">
        <f t="shared" si="197"/>
        <v>0</v>
      </c>
      <c r="K1077" s="262">
        <f t="shared" si="198"/>
        <v>19203072</v>
      </c>
      <c r="L1077" s="7"/>
    </row>
    <row r="1078" spans="1:12" s="17" customFormat="1" x14ac:dyDescent="0.25">
      <c r="A1078" s="261"/>
      <c r="B1078" s="260" t="s">
        <v>382</v>
      </c>
      <c r="C1078" s="262">
        <v>3</v>
      </c>
      <c r="D1078" s="262">
        <v>3262245</v>
      </c>
      <c r="E1078" s="262">
        <v>30000</v>
      </c>
      <c r="F1078" s="262"/>
      <c r="G1078" s="262">
        <f t="shared" si="194"/>
        <v>3292245</v>
      </c>
      <c r="H1078" s="262">
        <f t="shared" si="195"/>
        <v>9786735</v>
      </c>
      <c r="I1078" s="262">
        <f t="shared" si="196"/>
        <v>90000</v>
      </c>
      <c r="J1078" s="262">
        <f t="shared" si="197"/>
        <v>0</v>
      </c>
      <c r="K1078" s="262">
        <f t="shared" si="198"/>
        <v>9876735</v>
      </c>
      <c r="L1078" s="7"/>
    </row>
    <row r="1079" spans="1:12" s="17" customFormat="1" x14ac:dyDescent="0.25">
      <c r="A1079" s="261"/>
      <c r="B1079" s="260" t="s">
        <v>383</v>
      </c>
      <c r="C1079" s="262">
        <v>7</v>
      </c>
      <c r="D1079" s="262">
        <v>3353978</v>
      </c>
      <c r="E1079" s="262">
        <v>30000</v>
      </c>
      <c r="F1079" s="262"/>
      <c r="G1079" s="262">
        <f t="shared" si="194"/>
        <v>3383978</v>
      </c>
      <c r="H1079" s="262">
        <f t="shared" si="195"/>
        <v>23477846</v>
      </c>
      <c r="I1079" s="262">
        <f t="shared" si="196"/>
        <v>210000</v>
      </c>
      <c r="J1079" s="262">
        <f t="shared" si="197"/>
        <v>0</v>
      </c>
      <c r="K1079" s="262">
        <f t="shared" si="198"/>
        <v>23687846</v>
      </c>
      <c r="L1079" s="7"/>
    </row>
    <row r="1080" spans="1:12" s="17" customFormat="1" x14ac:dyDescent="0.25">
      <c r="A1080" s="261"/>
      <c r="B1080" s="260" t="s">
        <v>825</v>
      </c>
      <c r="C1080" s="262">
        <v>8</v>
      </c>
      <c r="D1080" s="262">
        <v>3445711</v>
      </c>
      <c r="E1080" s="262">
        <v>30000</v>
      </c>
      <c r="F1080" s="262"/>
      <c r="G1080" s="262">
        <f t="shared" si="194"/>
        <v>3475711</v>
      </c>
      <c r="H1080" s="262">
        <f t="shared" si="195"/>
        <v>27565688</v>
      </c>
      <c r="I1080" s="262">
        <f t="shared" si="196"/>
        <v>240000</v>
      </c>
      <c r="J1080" s="262">
        <f t="shared" si="197"/>
        <v>0</v>
      </c>
      <c r="K1080" s="262">
        <f t="shared" si="198"/>
        <v>27805688</v>
      </c>
      <c r="L1080" s="7"/>
    </row>
    <row r="1081" spans="1:12" s="17" customFormat="1" x14ac:dyDescent="0.25">
      <c r="A1081" s="261"/>
      <c r="B1081" s="260" t="s">
        <v>477</v>
      </c>
      <c r="C1081" s="262">
        <v>17</v>
      </c>
      <c r="D1081" s="262">
        <v>3537443</v>
      </c>
      <c r="E1081" s="262">
        <v>30000</v>
      </c>
      <c r="F1081" s="262"/>
      <c r="G1081" s="262">
        <f t="shared" si="194"/>
        <v>3567443</v>
      </c>
      <c r="H1081" s="262">
        <f t="shared" si="195"/>
        <v>60136531</v>
      </c>
      <c r="I1081" s="262">
        <f t="shared" si="196"/>
        <v>510000</v>
      </c>
      <c r="J1081" s="262">
        <f t="shared" si="197"/>
        <v>0</v>
      </c>
      <c r="K1081" s="262">
        <f t="shared" si="198"/>
        <v>60646531</v>
      </c>
      <c r="L1081" s="7"/>
    </row>
    <row r="1082" spans="1:12" s="17" customFormat="1" x14ac:dyDescent="0.25">
      <c r="A1082" s="261"/>
      <c r="B1082" s="260" t="s">
        <v>543</v>
      </c>
      <c r="C1082" s="262">
        <v>1</v>
      </c>
      <c r="D1082" s="262">
        <v>3629176</v>
      </c>
      <c r="E1082" s="262">
        <v>30000</v>
      </c>
      <c r="F1082" s="262"/>
      <c r="G1082" s="262">
        <f t="shared" si="194"/>
        <v>3659176</v>
      </c>
      <c r="H1082" s="262">
        <f t="shared" si="195"/>
        <v>3629176</v>
      </c>
      <c r="I1082" s="262">
        <f t="shared" si="196"/>
        <v>30000</v>
      </c>
      <c r="J1082" s="262">
        <f t="shared" si="197"/>
        <v>0</v>
      </c>
      <c r="K1082" s="262">
        <f t="shared" si="198"/>
        <v>3659176</v>
      </c>
      <c r="L1082" s="7"/>
    </row>
    <row r="1083" spans="1:12" s="17" customFormat="1" x14ac:dyDescent="0.25">
      <c r="A1083" s="261"/>
      <c r="B1083" s="260" t="s">
        <v>628</v>
      </c>
      <c r="C1083" s="262">
        <v>7</v>
      </c>
      <c r="D1083" s="262">
        <v>3720909</v>
      </c>
      <c r="E1083" s="262">
        <v>30000</v>
      </c>
      <c r="F1083" s="262"/>
      <c r="G1083" s="262">
        <f t="shared" si="194"/>
        <v>3750909</v>
      </c>
      <c r="H1083" s="262">
        <f t="shared" si="195"/>
        <v>26046363</v>
      </c>
      <c r="I1083" s="262">
        <f t="shared" si="196"/>
        <v>210000</v>
      </c>
      <c r="J1083" s="262">
        <f t="shared" si="197"/>
        <v>0</v>
      </c>
      <c r="K1083" s="262">
        <f t="shared" si="198"/>
        <v>26256363</v>
      </c>
      <c r="L1083" s="7"/>
    </row>
    <row r="1084" spans="1:12" s="17" customFormat="1" x14ac:dyDescent="0.25">
      <c r="A1084" s="261"/>
      <c r="B1084" s="260" t="s">
        <v>430</v>
      </c>
      <c r="C1084" s="262">
        <v>40</v>
      </c>
      <c r="D1084" s="262">
        <v>3812642</v>
      </c>
      <c r="E1084" s="262">
        <v>30000</v>
      </c>
      <c r="F1084" s="262"/>
      <c r="G1084" s="262">
        <f t="shared" si="194"/>
        <v>3842642</v>
      </c>
      <c r="H1084" s="262">
        <f t="shared" si="195"/>
        <v>152505680</v>
      </c>
      <c r="I1084" s="262">
        <f t="shared" si="196"/>
        <v>1200000</v>
      </c>
      <c r="J1084" s="262">
        <f t="shared" si="197"/>
        <v>0</v>
      </c>
      <c r="K1084" s="262">
        <f t="shared" si="198"/>
        <v>153705680</v>
      </c>
      <c r="L1084" s="7"/>
    </row>
    <row r="1085" spans="1:12" s="17" customFormat="1" x14ac:dyDescent="0.25">
      <c r="A1085" s="261"/>
      <c r="B1085" s="260" t="s">
        <v>479</v>
      </c>
      <c r="C1085" s="262">
        <v>2</v>
      </c>
      <c r="D1085" s="262">
        <v>4225530</v>
      </c>
      <c r="E1085" s="262">
        <v>30000</v>
      </c>
      <c r="F1085" s="262"/>
      <c r="G1085" s="262">
        <f t="shared" si="194"/>
        <v>4255530</v>
      </c>
      <c r="H1085" s="262">
        <f t="shared" si="195"/>
        <v>8451060</v>
      </c>
      <c r="I1085" s="262">
        <f t="shared" si="196"/>
        <v>60000</v>
      </c>
      <c r="J1085" s="262">
        <f t="shared" si="197"/>
        <v>0</v>
      </c>
      <c r="K1085" s="262">
        <f t="shared" si="198"/>
        <v>8511060</v>
      </c>
      <c r="L1085" s="7"/>
    </row>
    <row r="1086" spans="1:12" s="17" customFormat="1" x14ac:dyDescent="0.25">
      <c r="A1086" s="261"/>
      <c r="B1086" s="260" t="s">
        <v>691</v>
      </c>
      <c r="C1086" s="262">
        <v>2</v>
      </c>
      <c r="D1086" s="262">
        <v>4334315</v>
      </c>
      <c r="E1086" s="262">
        <v>30000</v>
      </c>
      <c r="F1086" s="262"/>
      <c r="G1086" s="262">
        <f t="shared" si="194"/>
        <v>4364315</v>
      </c>
      <c r="H1086" s="262">
        <f t="shared" si="195"/>
        <v>8668630</v>
      </c>
      <c r="I1086" s="262">
        <f t="shared" si="196"/>
        <v>60000</v>
      </c>
      <c r="J1086" s="262">
        <f t="shared" si="197"/>
        <v>0</v>
      </c>
      <c r="K1086" s="262">
        <f t="shared" si="198"/>
        <v>8728630</v>
      </c>
      <c r="L1086" s="7"/>
    </row>
    <row r="1087" spans="1:12" s="17" customFormat="1" x14ac:dyDescent="0.25">
      <c r="A1087" s="261"/>
      <c r="B1087" s="260" t="s">
        <v>855</v>
      </c>
      <c r="C1087" s="262">
        <v>2</v>
      </c>
      <c r="D1087" s="262">
        <v>4443100</v>
      </c>
      <c r="E1087" s="262">
        <v>30000</v>
      </c>
      <c r="F1087" s="262"/>
      <c r="G1087" s="262">
        <f t="shared" si="194"/>
        <v>4473100</v>
      </c>
      <c r="H1087" s="262">
        <f t="shared" si="195"/>
        <v>8886200</v>
      </c>
      <c r="I1087" s="262">
        <f t="shared" si="196"/>
        <v>60000</v>
      </c>
      <c r="J1087" s="262">
        <f t="shared" si="197"/>
        <v>0</v>
      </c>
      <c r="K1087" s="262">
        <f t="shared" si="198"/>
        <v>8946200</v>
      </c>
      <c r="L1087" s="7"/>
    </row>
    <row r="1088" spans="1:12" s="17" customFormat="1" x14ac:dyDescent="0.25">
      <c r="A1088" s="261"/>
      <c r="B1088" s="260" t="s">
        <v>868</v>
      </c>
      <c r="C1088" s="262">
        <v>6</v>
      </c>
      <c r="D1088" s="262">
        <v>4551885</v>
      </c>
      <c r="E1088" s="262">
        <v>30000</v>
      </c>
      <c r="F1088" s="262"/>
      <c r="G1088" s="262">
        <f t="shared" si="194"/>
        <v>4581885</v>
      </c>
      <c r="H1088" s="262">
        <f t="shared" si="195"/>
        <v>27311310</v>
      </c>
      <c r="I1088" s="262">
        <f t="shared" si="196"/>
        <v>180000</v>
      </c>
      <c r="J1088" s="262">
        <f t="shared" si="197"/>
        <v>0</v>
      </c>
      <c r="K1088" s="262">
        <f t="shared" si="198"/>
        <v>27491310</v>
      </c>
      <c r="L1088" s="7"/>
    </row>
    <row r="1089" spans="1:12" s="17" customFormat="1" x14ac:dyDescent="0.25">
      <c r="A1089" s="261"/>
      <c r="B1089" s="260" t="s">
        <v>437</v>
      </c>
      <c r="C1089" s="262">
        <v>34</v>
      </c>
      <c r="D1089" s="262">
        <v>4660669</v>
      </c>
      <c r="E1089" s="262">
        <v>30000</v>
      </c>
      <c r="F1089" s="262"/>
      <c r="G1089" s="262">
        <f t="shared" si="194"/>
        <v>4690669</v>
      </c>
      <c r="H1089" s="262">
        <f t="shared" si="195"/>
        <v>158462746</v>
      </c>
      <c r="I1089" s="262">
        <f t="shared" si="196"/>
        <v>1020000</v>
      </c>
      <c r="J1089" s="262">
        <f t="shared" si="197"/>
        <v>0</v>
      </c>
      <c r="K1089" s="262">
        <f t="shared" si="198"/>
        <v>159482746</v>
      </c>
      <c r="L1089" s="7"/>
    </row>
    <row r="1090" spans="1:12" s="17" customFormat="1" x14ac:dyDescent="0.25">
      <c r="A1090" s="261"/>
      <c r="B1090" s="260" t="s">
        <v>480</v>
      </c>
      <c r="C1090" s="262">
        <v>1</v>
      </c>
      <c r="D1090" s="262">
        <v>4928033</v>
      </c>
      <c r="E1090" s="262">
        <v>30000</v>
      </c>
      <c r="F1090" s="262"/>
      <c r="G1090" s="262">
        <f t="shared" si="194"/>
        <v>4958033</v>
      </c>
      <c r="H1090" s="262">
        <f t="shared" si="195"/>
        <v>4928033</v>
      </c>
      <c r="I1090" s="262">
        <f t="shared" si="196"/>
        <v>30000</v>
      </c>
      <c r="J1090" s="262">
        <f t="shared" si="197"/>
        <v>0</v>
      </c>
      <c r="K1090" s="262">
        <f t="shared" si="198"/>
        <v>4958033</v>
      </c>
      <c r="L1090" s="7"/>
    </row>
    <row r="1091" spans="1:12" s="17" customFormat="1" x14ac:dyDescent="0.25">
      <c r="A1091" s="261"/>
      <c r="B1091" s="260" t="s">
        <v>402</v>
      </c>
      <c r="C1091" s="262">
        <v>1</v>
      </c>
      <c r="D1091" s="262">
        <v>5178220</v>
      </c>
      <c r="E1091" s="262">
        <v>30000</v>
      </c>
      <c r="F1091" s="262"/>
      <c r="G1091" s="262">
        <f t="shared" si="194"/>
        <v>5208220</v>
      </c>
      <c r="H1091" s="262">
        <f t="shared" si="195"/>
        <v>5178220</v>
      </c>
      <c r="I1091" s="262">
        <f t="shared" si="196"/>
        <v>30000</v>
      </c>
      <c r="J1091" s="262">
        <f t="shared" si="197"/>
        <v>0</v>
      </c>
      <c r="K1091" s="262">
        <f t="shared" si="198"/>
        <v>5208220</v>
      </c>
      <c r="L1091" s="7"/>
    </row>
    <row r="1092" spans="1:12" s="17" customFormat="1" x14ac:dyDescent="0.25">
      <c r="A1092" s="261"/>
      <c r="B1092" s="260" t="s">
        <v>403</v>
      </c>
      <c r="C1092" s="262">
        <v>1</v>
      </c>
      <c r="D1092" s="262">
        <v>5303314</v>
      </c>
      <c r="E1092" s="262">
        <v>30000</v>
      </c>
      <c r="F1092" s="262"/>
      <c r="G1092" s="262">
        <f t="shared" si="194"/>
        <v>5333314</v>
      </c>
      <c r="H1092" s="262">
        <f t="shared" si="195"/>
        <v>5303314</v>
      </c>
      <c r="I1092" s="262">
        <f t="shared" si="196"/>
        <v>30000</v>
      </c>
      <c r="J1092" s="262">
        <f t="shared" si="197"/>
        <v>0</v>
      </c>
      <c r="K1092" s="262">
        <f t="shared" si="198"/>
        <v>5333314</v>
      </c>
      <c r="L1092" s="7"/>
    </row>
    <row r="1093" spans="1:12" s="17" customFormat="1" x14ac:dyDescent="0.25">
      <c r="A1093" s="261"/>
      <c r="B1093" s="260" t="s">
        <v>812</v>
      </c>
      <c r="C1093" s="262">
        <v>1</v>
      </c>
      <c r="D1093" s="262">
        <v>5553501</v>
      </c>
      <c r="E1093" s="262">
        <v>30000</v>
      </c>
      <c r="F1093" s="262"/>
      <c r="G1093" s="262">
        <f t="shared" si="194"/>
        <v>5583501</v>
      </c>
      <c r="H1093" s="262">
        <f t="shared" si="195"/>
        <v>5553501</v>
      </c>
      <c r="I1093" s="262">
        <f t="shared" si="196"/>
        <v>30000</v>
      </c>
      <c r="J1093" s="262">
        <f t="shared" si="197"/>
        <v>0</v>
      </c>
      <c r="K1093" s="262">
        <f t="shared" si="198"/>
        <v>5583501</v>
      </c>
      <c r="L1093" s="7"/>
    </row>
    <row r="1094" spans="1:12" s="17" customFormat="1" x14ac:dyDescent="0.25">
      <c r="A1094" s="261"/>
      <c r="B1094" s="260" t="s">
        <v>429</v>
      </c>
      <c r="C1094" s="262">
        <v>32</v>
      </c>
      <c r="D1094" s="262">
        <v>5678595</v>
      </c>
      <c r="E1094" s="262">
        <v>30000</v>
      </c>
      <c r="F1094" s="262"/>
      <c r="G1094" s="262">
        <f t="shared" si="194"/>
        <v>5708595</v>
      </c>
      <c r="H1094" s="262">
        <f t="shared" si="195"/>
        <v>181715040</v>
      </c>
      <c r="I1094" s="262">
        <f t="shared" si="196"/>
        <v>960000</v>
      </c>
      <c r="J1094" s="262">
        <f t="shared" si="197"/>
        <v>0</v>
      </c>
      <c r="K1094" s="262">
        <f t="shared" si="198"/>
        <v>182675040</v>
      </c>
      <c r="L1094" s="7"/>
    </row>
    <row r="1095" spans="1:12" s="17" customFormat="1" x14ac:dyDescent="0.25">
      <c r="A1095" s="261"/>
      <c r="B1095" s="271" t="s">
        <v>415</v>
      </c>
      <c r="C1095" s="602">
        <f>SUM(C988:C1094)</f>
        <v>1112</v>
      </c>
      <c r="D1095" s="602">
        <f>SUM(D1044:D1094)</f>
        <v>148591832</v>
      </c>
      <c r="E1095" s="602">
        <f>SUM(E1044:E1094)</f>
        <v>1530000</v>
      </c>
      <c r="F1095" s="602"/>
      <c r="G1095" s="602">
        <f>SUM(G988:G1094)</f>
        <v>358022073</v>
      </c>
      <c r="H1095" s="602">
        <f>SUM(H988:H1094)</f>
        <v>3980620242</v>
      </c>
      <c r="I1095" s="602">
        <f>SUM(I988:I1094)</f>
        <v>33360000</v>
      </c>
      <c r="J1095" s="602">
        <f>SUM(J988:J1056)</f>
        <v>0</v>
      </c>
      <c r="K1095" s="602">
        <f>SUM(K988:K1094)</f>
        <v>4013980242</v>
      </c>
      <c r="L1095" s="7"/>
    </row>
    <row r="1096" spans="1:12" s="17" customFormat="1" x14ac:dyDescent="0.25">
      <c r="A1096" s="261"/>
      <c r="B1096" s="272" t="s">
        <v>420</v>
      </c>
      <c r="C1096" s="262"/>
      <c r="D1096" s="267">
        <v>1247870</v>
      </c>
      <c r="E1096" s="262">
        <v>374361</v>
      </c>
      <c r="F1096" s="262">
        <v>7914876</v>
      </c>
      <c r="G1096" s="262">
        <f>SUM(D1096:F1096)</f>
        <v>9537107</v>
      </c>
      <c r="H1096" s="262">
        <f>C1096*D1096</f>
        <v>0</v>
      </c>
      <c r="I1096" s="262">
        <f>C1096*E1096</f>
        <v>0</v>
      </c>
      <c r="J1096" s="262">
        <f>C1096*F1096</f>
        <v>0</v>
      </c>
      <c r="K1096" s="262">
        <f>C1096*G1096</f>
        <v>0</v>
      </c>
      <c r="L1096" s="7"/>
    </row>
    <row r="1097" spans="1:12" s="17" customFormat="1" x14ac:dyDescent="0.25">
      <c r="A1097" s="261"/>
      <c r="B1097" s="272"/>
      <c r="C1097" s="262"/>
      <c r="D1097" s="262"/>
      <c r="E1097" s="262"/>
      <c r="F1097" s="262"/>
      <c r="G1097" s="262">
        <f>SUM(D1097:F1097)</f>
        <v>0</v>
      </c>
      <c r="H1097" s="262">
        <f>C1097*D1097</f>
        <v>0</v>
      </c>
      <c r="I1097" s="262">
        <f>C1097*E1097</f>
        <v>0</v>
      </c>
      <c r="J1097" s="262">
        <f>C1097*F1097</f>
        <v>0</v>
      </c>
      <c r="K1097" s="262">
        <f>C1097*G1097</f>
        <v>0</v>
      </c>
      <c r="L1097" s="7"/>
    </row>
    <row r="1098" spans="1:12" s="17" customFormat="1" x14ac:dyDescent="0.25">
      <c r="A1098" s="261"/>
      <c r="B1098" s="272"/>
      <c r="C1098" s="262">
        <f t="shared" ref="C1098:K1098" si="199">SUM(C1096:C1097)</f>
        <v>0</v>
      </c>
      <c r="D1098" s="262">
        <f t="shared" si="199"/>
        <v>1247870</v>
      </c>
      <c r="E1098" s="262">
        <f t="shared" si="199"/>
        <v>374361</v>
      </c>
      <c r="F1098" s="262">
        <f t="shared" si="199"/>
        <v>7914876</v>
      </c>
      <c r="G1098" s="262">
        <f t="shared" si="199"/>
        <v>9537107</v>
      </c>
      <c r="H1098" s="262">
        <f t="shared" si="199"/>
        <v>0</v>
      </c>
      <c r="I1098" s="262">
        <f t="shared" si="199"/>
        <v>0</v>
      </c>
      <c r="J1098" s="262">
        <f t="shared" si="199"/>
        <v>0</v>
      </c>
      <c r="K1098" s="262">
        <f t="shared" si="199"/>
        <v>0</v>
      </c>
      <c r="L1098" s="7"/>
    </row>
    <row r="1099" spans="1:12" s="17" customFormat="1" x14ac:dyDescent="0.25">
      <c r="A1099" s="261"/>
      <c r="B1099" s="272"/>
      <c r="C1099" s="262"/>
      <c r="D1099" s="262"/>
      <c r="E1099" s="262"/>
      <c r="F1099" s="262"/>
      <c r="G1099" s="262"/>
      <c r="H1099" s="262"/>
      <c r="I1099" s="262"/>
      <c r="J1099" s="262"/>
      <c r="K1099" s="262"/>
      <c r="L1099" s="7"/>
    </row>
    <row r="1100" spans="1:12" s="17" customFormat="1" x14ac:dyDescent="0.25">
      <c r="A1100" s="259" t="s">
        <v>428</v>
      </c>
      <c r="B1100" s="261"/>
      <c r="C1100" s="267">
        <f>C1095+C1098</f>
        <v>1112</v>
      </c>
      <c r="D1100" s="267">
        <f>SUM(D1096:D1096)</f>
        <v>1247870</v>
      </c>
      <c r="E1100" s="267">
        <f>SUM(E1096:E1096)</f>
        <v>374361</v>
      </c>
      <c r="F1100" s="267">
        <f t="shared" ref="F1100:K1100" si="200">F1095+F1098</f>
        <v>7914876</v>
      </c>
      <c r="G1100" s="267">
        <f t="shared" si="200"/>
        <v>367559180</v>
      </c>
      <c r="H1100" s="267">
        <f t="shared" si="200"/>
        <v>3980620242</v>
      </c>
      <c r="I1100" s="267">
        <f t="shared" si="200"/>
        <v>33360000</v>
      </c>
      <c r="J1100" s="267">
        <f t="shared" si="200"/>
        <v>0</v>
      </c>
      <c r="K1100" s="267">
        <f t="shared" si="200"/>
        <v>4013980242</v>
      </c>
      <c r="L1100" s="7"/>
    </row>
    <row r="1101" spans="1:12" s="17" customFormat="1" x14ac:dyDescent="0.2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7"/>
    </row>
    <row r="1102" spans="1:12" s="17" customFormat="1" x14ac:dyDescent="0.2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7"/>
    </row>
    <row r="1103" spans="1:12" s="17" customFormat="1" x14ac:dyDescent="0.2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7"/>
    </row>
    <row r="1104" spans="1:12" s="17" customFormat="1" x14ac:dyDescent="0.2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7"/>
    </row>
    <row r="1105" spans="1:12" s="17" customFormat="1" x14ac:dyDescent="0.2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7"/>
    </row>
    <row r="1106" spans="1:12" ht="23.25" x14ac:dyDescent="0.35">
      <c r="A1106" s="971" t="s">
        <v>990</v>
      </c>
      <c r="B1106" s="971"/>
      <c r="C1106" s="971"/>
      <c r="D1106" s="971"/>
      <c r="E1106" s="971"/>
      <c r="F1106" s="971"/>
      <c r="G1106" s="971"/>
      <c r="H1106" s="971"/>
      <c r="I1106" s="971"/>
      <c r="J1106" s="971"/>
      <c r="K1106" s="971"/>
      <c r="L1106" s="7"/>
    </row>
    <row r="1107" spans="1:12" ht="18" x14ac:dyDescent="0.25">
      <c r="A1107" s="952" t="s">
        <v>226</v>
      </c>
      <c r="B1107" s="952"/>
      <c r="C1107" s="952"/>
      <c r="D1107" s="952"/>
      <c r="E1107" s="952"/>
      <c r="F1107" s="952"/>
      <c r="G1107" s="952"/>
      <c r="H1107" s="952"/>
      <c r="I1107" s="952"/>
      <c r="J1107" s="952"/>
      <c r="K1107" s="952"/>
      <c r="L1107" s="7"/>
    </row>
    <row r="1108" spans="1:12" ht="18" x14ac:dyDescent="0.25">
      <c r="A1108" s="952" t="s">
        <v>227</v>
      </c>
      <c r="B1108" s="962"/>
      <c r="C1108" s="962"/>
      <c r="D1108" s="962"/>
      <c r="E1108" s="962"/>
      <c r="F1108" s="962"/>
      <c r="G1108" s="962"/>
      <c r="H1108" s="962"/>
      <c r="I1108" s="962"/>
      <c r="J1108" s="962"/>
      <c r="K1108" s="962"/>
      <c r="L1108" s="7"/>
    </row>
    <row r="1109" spans="1:12" ht="15.75" x14ac:dyDescent="0.25">
      <c r="A1109" s="956" t="s">
        <v>489</v>
      </c>
      <c r="B1109" s="956"/>
      <c r="C1109" s="956"/>
      <c r="D1109" s="956"/>
      <c r="E1109" s="956"/>
      <c r="F1109" s="956"/>
      <c r="G1109" s="956"/>
      <c r="H1109" s="956"/>
      <c r="I1109" s="956"/>
      <c r="J1109" s="956"/>
      <c r="K1109" s="956"/>
      <c r="L1109" s="7"/>
    </row>
    <row r="1110" spans="1:12" ht="48.75" x14ac:dyDescent="0.25">
      <c r="A1110" s="259"/>
      <c r="B1110" s="258" t="s">
        <v>228</v>
      </c>
      <c r="C1110" s="258" t="s">
        <v>798</v>
      </c>
      <c r="D1110" s="258" t="s">
        <v>229</v>
      </c>
      <c r="E1110" s="258" t="s">
        <v>230</v>
      </c>
      <c r="F1110" s="258" t="s">
        <v>231</v>
      </c>
      <c r="G1110" s="258" t="s">
        <v>232</v>
      </c>
      <c r="H1110" s="258" t="s">
        <v>233</v>
      </c>
      <c r="I1110" s="258" t="s">
        <v>469</v>
      </c>
      <c r="J1110" s="258" t="s">
        <v>234</v>
      </c>
      <c r="K1110" s="603" t="s">
        <v>799</v>
      </c>
      <c r="L1110" s="7"/>
    </row>
    <row r="1111" spans="1:12" x14ac:dyDescent="0.25">
      <c r="A1111" s="261"/>
      <c r="B1111" s="261"/>
      <c r="C1111" s="261"/>
      <c r="D1111" s="261"/>
      <c r="E1111" s="261"/>
      <c r="F1111" s="261"/>
      <c r="G1111" s="261"/>
      <c r="H1111" s="261"/>
      <c r="I1111" s="261"/>
      <c r="J1111" s="261"/>
      <c r="K1111" s="604" t="s">
        <v>235</v>
      </c>
      <c r="L1111" s="7"/>
    </row>
    <row r="1112" spans="1:12" x14ac:dyDescent="0.25">
      <c r="A1112" s="261"/>
      <c r="B1112" s="271" t="s">
        <v>801</v>
      </c>
      <c r="C1112" s="262">
        <v>1</v>
      </c>
      <c r="D1112" s="262">
        <v>399501</v>
      </c>
      <c r="E1112" s="262">
        <v>30000</v>
      </c>
      <c r="F1112" s="262">
        <v>125901</v>
      </c>
      <c r="G1112" s="262">
        <f t="shared" ref="G1112:G1143" si="201">SUM(D1112:F1112)</f>
        <v>555402</v>
      </c>
      <c r="H1112" s="262">
        <f t="shared" ref="H1112:H1155" si="202">C1112*D1112</f>
        <v>399501</v>
      </c>
      <c r="I1112" s="262">
        <f t="shared" ref="I1112:I1155" si="203">C1112*E1112</f>
        <v>30000</v>
      </c>
      <c r="J1112" s="262">
        <f t="shared" ref="J1112:J1155" si="204">C1112*F1112</f>
        <v>125901</v>
      </c>
      <c r="K1112" s="262">
        <f t="shared" ref="K1112:K1155" si="205">C1112*G1112</f>
        <v>555402</v>
      </c>
      <c r="L1112" s="7"/>
    </row>
    <row r="1113" spans="1:12" x14ac:dyDescent="0.25">
      <c r="A1113" s="261"/>
      <c r="B1113" s="271" t="s">
        <v>802</v>
      </c>
      <c r="C1113" s="262">
        <v>13</v>
      </c>
      <c r="D1113" s="262">
        <v>376100</v>
      </c>
      <c r="E1113" s="262">
        <v>30000</v>
      </c>
      <c r="F1113" s="262">
        <v>120688</v>
      </c>
      <c r="G1113" s="262">
        <f t="shared" si="201"/>
        <v>526788</v>
      </c>
      <c r="H1113" s="262">
        <f t="shared" si="202"/>
        <v>4889300</v>
      </c>
      <c r="I1113" s="262">
        <f t="shared" si="203"/>
        <v>390000</v>
      </c>
      <c r="J1113" s="262">
        <f t="shared" si="204"/>
        <v>1568944</v>
      </c>
      <c r="K1113" s="262">
        <f t="shared" si="205"/>
        <v>6848244</v>
      </c>
      <c r="L1113" s="7"/>
    </row>
    <row r="1114" spans="1:12" x14ac:dyDescent="0.25">
      <c r="A1114" s="261"/>
      <c r="B1114" s="271" t="s">
        <v>253</v>
      </c>
      <c r="C1114" s="262">
        <v>1</v>
      </c>
      <c r="D1114" s="262">
        <v>408485</v>
      </c>
      <c r="E1114" s="262">
        <v>30000</v>
      </c>
      <c r="F1114" s="262">
        <v>128016</v>
      </c>
      <c r="G1114" s="262">
        <f t="shared" si="201"/>
        <v>566501</v>
      </c>
      <c r="H1114" s="262">
        <f t="shared" si="202"/>
        <v>408485</v>
      </c>
      <c r="I1114" s="262">
        <f t="shared" si="203"/>
        <v>30000</v>
      </c>
      <c r="J1114" s="262">
        <f t="shared" si="204"/>
        <v>128016</v>
      </c>
      <c r="K1114" s="262">
        <f t="shared" si="205"/>
        <v>566501</v>
      </c>
      <c r="L1114" s="7"/>
    </row>
    <row r="1115" spans="1:12" x14ac:dyDescent="0.25">
      <c r="A1115" s="261"/>
      <c r="B1115" s="271" t="s">
        <v>254</v>
      </c>
      <c r="C1115" s="262">
        <v>3</v>
      </c>
      <c r="D1115" s="262">
        <v>419280</v>
      </c>
      <c r="E1115" s="262">
        <v>30000</v>
      </c>
      <c r="F1115" s="262">
        <v>130658</v>
      </c>
      <c r="G1115" s="262">
        <f t="shared" si="201"/>
        <v>579938</v>
      </c>
      <c r="H1115" s="262">
        <f t="shared" si="202"/>
        <v>1257840</v>
      </c>
      <c r="I1115" s="262">
        <f t="shared" si="203"/>
        <v>90000</v>
      </c>
      <c r="J1115" s="262">
        <f t="shared" si="204"/>
        <v>391974</v>
      </c>
      <c r="K1115" s="262">
        <f t="shared" si="205"/>
        <v>1739814</v>
      </c>
      <c r="L1115" s="7"/>
    </row>
    <row r="1116" spans="1:12" x14ac:dyDescent="0.25">
      <c r="A1116" s="261"/>
      <c r="B1116" s="271" t="s">
        <v>256</v>
      </c>
      <c r="C1116" s="262">
        <v>2</v>
      </c>
      <c r="D1116" s="262">
        <v>440870</v>
      </c>
      <c r="E1116" s="262">
        <v>30000</v>
      </c>
      <c r="F1116" s="262">
        <v>135169</v>
      </c>
      <c r="G1116" s="262">
        <f t="shared" si="201"/>
        <v>606039</v>
      </c>
      <c r="H1116" s="262">
        <f t="shared" si="202"/>
        <v>881740</v>
      </c>
      <c r="I1116" s="262">
        <f t="shared" si="203"/>
        <v>60000</v>
      </c>
      <c r="J1116" s="262">
        <f t="shared" si="204"/>
        <v>270338</v>
      </c>
      <c r="K1116" s="262">
        <f t="shared" si="205"/>
        <v>1212078</v>
      </c>
      <c r="L1116" s="7"/>
    </row>
    <row r="1117" spans="1:12" x14ac:dyDescent="0.25">
      <c r="A1117" s="261"/>
      <c r="B1117" s="271" t="s">
        <v>257</v>
      </c>
      <c r="C1117" s="262">
        <v>1</v>
      </c>
      <c r="D1117" s="262">
        <v>451665</v>
      </c>
      <c r="E1117" s="262">
        <v>30000</v>
      </c>
      <c r="F1117" s="262">
        <v>137820</v>
      </c>
      <c r="G1117" s="262">
        <f t="shared" si="201"/>
        <v>619485</v>
      </c>
      <c r="H1117" s="262">
        <f t="shared" si="202"/>
        <v>451665</v>
      </c>
      <c r="I1117" s="262">
        <f t="shared" si="203"/>
        <v>30000</v>
      </c>
      <c r="J1117" s="262">
        <f t="shared" si="204"/>
        <v>137820</v>
      </c>
      <c r="K1117" s="262">
        <f t="shared" si="205"/>
        <v>619485</v>
      </c>
      <c r="L1117" s="7"/>
    </row>
    <row r="1118" spans="1:12" x14ac:dyDescent="0.25">
      <c r="A1118" s="261"/>
      <c r="B1118" s="271" t="s">
        <v>258</v>
      </c>
      <c r="C1118" s="262">
        <v>1</v>
      </c>
      <c r="D1118" s="262">
        <v>462460</v>
      </c>
      <c r="E1118" s="262">
        <v>30000</v>
      </c>
      <c r="F1118" s="262">
        <v>140256</v>
      </c>
      <c r="G1118" s="262">
        <f t="shared" si="201"/>
        <v>632716</v>
      </c>
      <c r="H1118" s="262">
        <f t="shared" si="202"/>
        <v>462460</v>
      </c>
      <c r="I1118" s="262">
        <f t="shared" si="203"/>
        <v>30000</v>
      </c>
      <c r="J1118" s="262">
        <f t="shared" si="204"/>
        <v>140256</v>
      </c>
      <c r="K1118" s="262">
        <f t="shared" si="205"/>
        <v>632716</v>
      </c>
      <c r="L1118" s="7"/>
    </row>
    <row r="1119" spans="1:12" x14ac:dyDescent="0.25">
      <c r="A1119" s="261"/>
      <c r="B1119" s="271" t="s">
        <v>803</v>
      </c>
      <c r="C1119" s="262">
        <v>2</v>
      </c>
      <c r="D1119" s="262">
        <v>425464</v>
      </c>
      <c r="E1119" s="262">
        <v>30000</v>
      </c>
      <c r="F1119" s="262">
        <v>131884</v>
      </c>
      <c r="G1119" s="262">
        <f t="shared" si="201"/>
        <v>587348</v>
      </c>
      <c r="H1119" s="262">
        <f t="shared" si="202"/>
        <v>850928</v>
      </c>
      <c r="I1119" s="262">
        <f t="shared" si="203"/>
        <v>60000</v>
      </c>
      <c r="J1119" s="262">
        <f t="shared" si="204"/>
        <v>263768</v>
      </c>
      <c r="K1119" s="262">
        <f t="shared" si="205"/>
        <v>1174696</v>
      </c>
      <c r="L1119" s="7"/>
    </row>
    <row r="1120" spans="1:12" x14ac:dyDescent="0.25">
      <c r="A1120" s="261"/>
      <c r="B1120" s="271" t="s">
        <v>804</v>
      </c>
      <c r="C1120" s="262">
        <v>8</v>
      </c>
      <c r="D1120" s="262">
        <v>438011</v>
      </c>
      <c r="E1120" s="262">
        <v>30000</v>
      </c>
      <c r="F1120" s="262">
        <v>134692</v>
      </c>
      <c r="G1120" s="262">
        <f t="shared" si="201"/>
        <v>602703</v>
      </c>
      <c r="H1120" s="262">
        <f t="shared" si="202"/>
        <v>3504088</v>
      </c>
      <c r="I1120" s="262">
        <f t="shared" si="203"/>
        <v>240000</v>
      </c>
      <c r="J1120" s="262">
        <f t="shared" si="204"/>
        <v>1077536</v>
      </c>
      <c r="K1120" s="262">
        <f t="shared" si="205"/>
        <v>4821624</v>
      </c>
      <c r="L1120" s="7"/>
    </row>
    <row r="1121" spans="1:12" x14ac:dyDescent="0.25">
      <c r="A1121" s="261"/>
      <c r="B1121" s="271" t="s">
        <v>805</v>
      </c>
      <c r="C1121" s="262">
        <v>14</v>
      </c>
      <c r="D1121" s="262">
        <v>450558</v>
      </c>
      <c r="E1121" s="262">
        <v>30000</v>
      </c>
      <c r="F1121" s="262">
        <v>137562</v>
      </c>
      <c r="G1121" s="262">
        <f t="shared" si="201"/>
        <v>618120</v>
      </c>
      <c r="H1121" s="262">
        <f t="shared" si="202"/>
        <v>6307812</v>
      </c>
      <c r="I1121" s="262">
        <f t="shared" si="203"/>
        <v>420000</v>
      </c>
      <c r="J1121" s="262">
        <f t="shared" si="204"/>
        <v>1925868</v>
      </c>
      <c r="K1121" s="262">
        <f t="shared" si="205"/>
        <v>8653680</v>
      </c>
      <c r="L1121" s="7"/>
    </row>
    <row r="1122" spans="1:12" x14ac:dyDescent="0.25">
      <c r="A1122" s="261"/>
      <c r="B1122" s="271" t="s">
        <v>806</v>
      </c>
      <c r="C1122" s="262">
        <v>8</v>
      </c>
      <c r="D1122" s="262">
        <v>463105</v>
      </c>
      <c r="E1122" s="262">
        <v>30000</v>
      </c>
      <c r="F1122" s="262">
        <v>140419</v>
      </c>
      <c r="G1122" s="262">
        <f t="shared" si="201"/>
        <v>633524</v>
      </c>
      <c r="H1122" s="262">
        <f t="shared" si="202"/>
        <v>3704840</v>
      </c>
      <c r="I1122" s="262">
        <f t="shared" si="203"/>
        <v>240000</v>
      </c>
      <c r="J1122" s="262">
        <f t="shared" si="204"/>
        <v>1123352</v>
      </c>
      <c r="K1122" s="262">
        <f t="shared" si="205"/>
        <v>5068192</v>
      </c>
      <c r="L1122" s="7"/>
    </row>
    <row r="1123" spans="1:12" x14ac:dyDescent="0.25">
      <c r="A1123" s="261"/>
      <c r="B1123" s="271" t="s">
        <v>807</v>
      </c>
      <c r="C1123" s="262">
        <v>8</v>
      </c>
      <c r="D1123" s="262">
        <v>475652</v>
      </c>
      <c r="E1123" s="262">
        <v>30000</v>
      </c>
      <c r="F1123" s="262">
        <v>143258</v>
      </c>
      <c r="G1123" s="262">
        <f t="shared" si="201"/>
        <v>648910</v>
      </c>
      <c r="H1123" s="262">
        <f t="shared" si="202"/>
        <v>3805216</v>
      </c>
      <c r="I1123" s="262">
        <f t="shared" si="203"/>
        <v>240000</v>
      </c>
      <c r="J1123" s="262">
        <f t="shared" si="204"/>
        <v>1146064</v>
      </c>
      <c r="K1123" s="262">
        <f t="shared" si="205"/>
        <v>5191280</v>
      </c>
      <c r="L1123" s="7"/>
    </row>
    <row r="1124" spans="1:12" x14ac:dyDescent="0.25">
      <c r="A1124" s="261"/>
      <c r="B1124" s="271" t="s">
        <v>808</v>
      </c>
      <c r="C1124" s="262">
        <v>1</v>
      </c>
      <c r="D1124" s="262">
        <v>488199</v>
      </c>
      <c r="E1124" s="262">
        <v>30000</v>
      </c>
      <c r="F1124" s="262">
        <v>147095</v>
      </c>
      <c r="G1124" s="262">
        <f t="shared" si="201"/>
        <v>665294</v>
      </c>
      <c r="H1124" s="262">
        <f t="shared" si="202"/>
        <v>488199</v>
      </c>
      <c r="I1124" s="262">
        <f t="shared" si="203"/>
        <v>30000</v>
      </c>
      <c r="J1124" s="262">
        <f t="shared" si="204"/>
        <v>147095</v>
      </c>
      <c r="K1124" s="262">
        <f t="shared" si="205"/>
        <v>665294</v>
      </c>
      <c r="L1124" s="7"/>
    </row>
    <row r="1125" spans="1:12" x14ac:dyDescent="0.25">
      <c r="A1125" s="261"/>
      <c r="B1125" s="271" t="s">
        <v>809</v>
      </c>
      <c r="C1125" s="262">
        <v>1</v>
      </c>
      <c r="D1125" s="262">
        <v>500746</v>
      </c>
      <c r="E1125" s="262">
        <v>30000</v>
      </c>
      <c r="F1125" s="262">
        <v>148933</v>
      </c>
      <c r="G1125" s="262">
        <f t="shared" si="201"/>
        <v>679679</v>
      </c>
      <c r="H1125" s="262">
        <f t="shared" si="202"/>
        <v>500746</v>
      </c>
      <c r="I1125" s="262">
        <f t="shared" si="203"/>
        <v>30000</v>
      </c>
      <c r="J1125" s="262">
        <f t="shared" si="204"/>
        <v>148933</v>
      </c>
      <c r="K1125" s="262">
        <f t="shared" si="205"/>
        <v>679679</v>
      </c>
      <c r="L1125" s="7"/>
    </row>
    <row r="1126" spans="1:12" s="17" customFormat="1" x14ac:dyDescent="0.25">
      <c r="A1126" s="261"/>
      <c r="B1126" s="271" t="s">
        <v>810</v>
      </c>
      <c r="C1126" s="262">
        <v>4</v>
      </c>
      <c r="D1126" s="262">
        <v>481650</v>
      </c>
      <c r="E1126" s="262">
        <v>30000</v>
      </c>
      <c r="F1126" s="262">
        <v>156588</v>
      </c>
      <c r="G1126" s="262">
        <f t="shared" si="201"/>
        <v>668238</v>
      </c>
      <c r="H1126" s="262">
        <f t="shared" si="202"/>
        <v>1926600</v>
      </c>
      <c r="I1126" s="262">
        <f t="shared" si="203"/>
        <v>120000</v>
      </c>
      <c r="J1126" s="262">
        <f t="shared" si="204"/>
        <v>626352</v>
      </c>
      <c r="K1126" s="262">
        <f t="shared" si="205"/>
        <v>2672952</v>
      </c>
      <c r="L1126" s="7"/>
    </row>
    <row r="1127" spans="1:12" s="17" customFormat="1" x14ac:dyDescent="0.25">
      <c r="A1127" s="261"/>
      <c r="B1127" s="271" t="s">
        <v>281</v>
      </c>
      <c r="C1127" s="262">
        <v>5</v>
      </c>
      <c r="D1127" s="262">
        <v>496939</v>
      </c>
      <c r="E1127" s="262">
        <v>30000</v>
      </c>
      <c r="F1127" s="262">
        <v>148075</v>
      </c>
      <c r="G1127" s="262">
        <f t="shared" si="201"/>
        <v>675014</v>
      </c>
      <c r="H1127" s="262">
        <f t="shared" si="202"/>
        <v>2484695</v>
      </c>
      <c r="I1127" s="262">
        <f t="shared" si="203"/>
        <v>150000</v>
      </c>
      <c r="J1127" s="262">
        <f t="shared" si="204"/>
        <v>740375</v>
      </c>
      <c r="K1127" s="262">
        <f t="shared" si="205"/>
        <v>3375070</v>
      </c>
      <c r="L1127" s="7"/>
    </row>
    <row r="1128" spans="1:12" s="17" customFormat="1" x14ac:dyDescent="0.25">
      <c r="A1128" s="261"/>
      <c r="B1128" s="271" t="s">
        <v>295</v>
      </c>
      <c r="C1128" s="262">
        <v>3</v>
      </c>
      <c r="D1128" s="262">
        <v>767605</v>
      </c>
      <c r="E1128" s="262">
        <v>30000</v>
      </c>
      <c r="F1128" s="262">
        <v>210654</v>
      </c>
      <c r="G1128" s="262">
        <f t="shared" si="201"/>
        <v>1008259</v>
      </c>
      <c r="H1128" s="262">
        <f t="shared" si="202"/>
        <v>2302815</v>
      </c>
      <c r="I1128" s="262">
        <f t="shared" si="203"/>
        <v>90000</v>
      </c>
      <c r="J1128" s="262">
        <f t="shared" si="204"/>
        <v>631962</v>
      </c>
      <c r="K1128" s="262">
        <f t="shared" si="205"/>
        <v>3024777</v>
      </c>
      <c r="L1128" s="7"/>
    </row>
    <row r="1129" spans="1:12" s="17" customFormat="1" x14ac:dyDescent="0.25">
      <c r="A1129" s="261"/>
      <c r="B1129" s="271" t="s">
        <v>296</v>
      </c>
      <c r="C1129" s="262">
        <v>63</v>
      </c>
      <c r="D1129" s="262">
        <v>795691</v>
      </c>
      <c r="E1129" s="262">
        <v>30000</v>
      </c>
      <c r="F1129" s="262">
        <v>216343</v>
      </c>
      <c r="G1129" s="262">
        <f t="shared" si="201"/>
        <v>1042034</v>
      </c>
      <c r="H1129" s="262">
        <f t="shared" si="202"/>
        <v>50128533</v>
      </c>
      <c r="I1129" s="262">
        <f t="shared" si="203"/>
        <v>1890000</v>
      </c>
      <c r="J1129" s="262">
        <f t="shared" si="204"/>
        <v>13629609</v>
      </c>
      <c r="K1129" s="262">
        <f t="shared" si="205"/>
        <v>65648142</v>
      </c>
      <c r="L1129" s="7"/>
    </row>
    <row r="1130" spans="1:12" s="17" customFormat="1" x14ac:dyDescent="0.25">
      <c r="A1130" s="261"/>
      <c r="B1130" s="271" t="s">
        <v>297</v>
      </c>
      <c r="C1130" s="262">
        <v>6</v>
      </c>
      <c r="D1130" s="262">
        <v>823778</v>
      </c>
      <c r="E1130" s="262">
        <v>30000</v>
      </c>
      <c r="F1130" s="262">
        <v>222008</v>
      </c>
      <c r="G1130" s="262">
        <f t="shared" si="201"/>
        <v>1075786</v>
      </c>
      <c r="H1130" s="262">
        <f t="shared" si="202"/>
        <v>4942668</v>
      </c>
      <c r="I1130" s="262">
        <f t="shared" si="203"/>
        <v>180000</v>
      </c>
      <c r="J1130" s="262">
        <f t="shared" si="204"/>
        <v>1332048</v>
      </c>
      <c r="K1130" s="262">
        <f t="shared" si="205"/>
        <v>6454716</v>
      </c>
      <c r="L1130" s="7"/>
    </row>
    <row r="1131" spans="1:12" s="17" customFormat="1" x14ac:dyDescent="0.25">
      <c r="A1131" s="261"/>
      <c r="B1131" s="271" t="s">
        <v>298</v>
      </c>
      <c r="C1131" s="262">
        <v>6</v>
      </c>
      <c r="D1131" s="262">
        <v>851864</v>
      </c>
      <c r="E1131" s="262">
        <v>30000</v>
      </c>
      <c r="F1131" s="262">
        <v>227685</v>
      </c>
      <c r="G1131" s="262">
        <f t="shared" si="201"/>
        <v>1109549</v>
      </c>
      <c r="H1131" s="262">
        <f t="shared" si="202"/>
        <v>5111184</v>
      </c>
      <c r="I1131" s="262">
        <f t="shared" si="203"/>
        <v>180000</v>
      </c>
      <c r="J1131" s="262">
        <f t="shared" si="204"/>
        <v>1366110</v>
      </c>
      <c r="K1131" s="262">
        <f t="shared" si="205"/>
        <v>6657294</v>
      </c>
      <c r="L1131" s="7"/>
    </row>
    <row r="1132" spans="1:12" s="17" customFormat="1" x14ac:dyDescent="0.25">
      <c r="A1132" s="261"/>
      <c r="B1132" s="271" t="s">
        <v>299</v>
      </c>
      <c r="C1132" s="262">
        <v>1</v>
      </c>
      <c r="D1132" s="262">
        <v>879950</v>
      </c>
      <c r="E1132" s="262">
        <v>30000</v>
      </c>
      <c r="F1132" s="262">
        <v>233350</v>
      </c>
      <c r="G1132" s="262">
        <f t="shared" si="201"/>
        <v>1143300</v>
      </c>
      <c r="H1132" s="262">
        <f t="shared" si="202"/>
        <v>879950</v>
      </c>
      <c r="I1132" s="262">
        <f t="shared" si="203"/>
        <v>30000</v>
      </c>
      <c r="J1132" s="262">
        <f t="shared" si="204"/>
        <v>233350</v>
      </c>
      <c r="K1132" s="262">
        <f t="shared" si="205"/>
        <v>1143300</v>
      </c>
      <c r="L1132" s="7"/>
    </row>
    <row r="1133" spans="1:12" s="17" customFormat="1" x14ac:dyDescent="0.25">
      <c r="A1133" s="261"/>
      <c r="B1133" s="271" t="s">
        <v>300</v>
      </c>
      <c r="C1133" s="262">
        <v>2</v>
      </c>
      <c r="D1133" s="262">
        <v>908037</v>
      </c>
      <c r="E1133" s="262">
        <v>30000</v>
      </c>
      <c r="F1133" s="262">
        <v>239028</v>
      </c>
      <c r="G1133" s="262">
        <f t="shared" si="201"/>
        <v>1177065</v>
      </c>
      <c r="H1133" s="262">
        <f t="shared" si="202"/>
        <v>1816074</v>
      </c>
      <c r="I1133" s="262">
        <f t="shared" si="203"/>
        <v>60000</v>
      </c>
      <c r="J1133" s="262">
        <f t="shared" si="204"/>
        <v>478056</v>
      </c>
      <c r="K1133" s="262">
        <f t="shared" si="205"/>
        <v>2354130</v>
      </c>
      <c r="L1133" s="7"/>
    </row>
    <row r="1134" spans="1:12" s="17" customFormat="1" x14ac:dyDescent="0.25">
      <c r="A1134" s="261"/>
      <c r="B1134" s="271" t="s">
        <v>302</v>
      </c>
      <c r="C1134" s="262">
        <v>1</v>
      </c>
      <c r="D1134" s="262">
        <v>964209</v>
      </c>
      <c r="E1134" s="262">
        <v>30000</v>
      </c>
      <c r="F1134" s="262">
        <v>250380</v>
      </c>
      <c r="G1134" s="262">
        <f t="shared" si="201"/>
        <v>1244589</v>
      </c>
      <c r="H1134" s="262">
        <f t="shared" si="202"/>
        <v>964209</v>
      </c>
      <c r="I1134" s="262">
        <f t="shared" si="203"/>
        <v>30000</v>
      </c>
      <c r="J1134" s="262">
        <f t="shared" si="204"/>
        <v>250380</v>
      </c>
      <c r="K1134" s="262">
        <f t="shared" si="205"/>
        <v>1244589</v>
      </c>
      <c r="L1134" s="7"/>
    </row>
    <row r="1135" spans="1:12" s="17" customFormat="1" x14ac:dyDescent="0.25">
      <c r="A1135" s="261"/>
      <c r="B1135" s="271" t="s">
        <v>310</v>
      </c>
      <c r="C1135" s="262">
        <v>3</v>
      </c>
      <c r="D1135" s="262">
        <v>1113507</v>
      </c>
      <c r="E1135" s="262">
        <v>30000</v>
      </c>
      <c r="F1135" s="262">
        <v>357684</v>
      </c>
      <c r="G1135" s="262">
        <f t="shared" si="201"/>
        <v>1501191</v>
      </c>
      <c r="H1135" s="262">
        <f t="shared" si="202"/>
        <v>3340521</v>
      </c>
      <c r="I1135" s="262">
        <f t="shared" si="203"/>
        <v>90000</v>
      </c>
      <c r="J1135" s="262">
        <f t="shared" si="204"/>
        <v>1073052</v>
      </c>
      <c r="K1135" s="262">
        <f t="shared" si="205"/>
        <v>4503573</v>
      </c>
      <c r="L1135" s="7"/>
    </row>
    <row r="1136" spans="1:12" s="17" customFormat="1" x14ac:dyDescent="0.25">
      <c r="A1136" s="261"/>
      <c r="B1136" s="271" t="s">
        <v>311</v>
      </c>
      <c r="C1136" s="262">
        <v>13</v>
      </c>
      <c r="D1136" s="262">
        <v>1151313</v>
      </c>
      <c r="E1136" s="262">
        <v>30000</v>
      </c>
      <c r="F1136" s="262">
        <v>367968</v>
      </c>
      <c r="G1136" s="262">
        <f t="shared" si="201"/>
        <v>1549281</v>
      </c>
      <c r="H1136" s="262">
        <f t="shared" si="202"/>
        <v>14967069</v>
      </c>
      <c r="I1136" s="262">
        <f t="shared" si="203"/>
        <v>390000</v>
      </c>
      <c r="J1136" s="262">
        <f t="shared" si="204"/>
        <v>4783584</v>
      </c>
      <c r="K1136" s="262">
        <f t="shared" si="205"/>
        <v>20140653</v>
      </c>
      <c r="L1136" s="7"/>
    </row>
    <row r="1137" spans="1:12" s="17" customFormat="1" x14ac:dyDescent="0.25">
      <c r="A1137" s="261"/>
      <c r="B1137" s="271" t="s">
        <v>312</v>
      </c>
      <c r="C1137" s="262">
        <v>2</v>
      </c>
      <c r="D1137" s="262">
        <v>1189120</v>
      </c>
      <c r="E1137" s="262">
        <v>30000</v>
      </c>
      <c r="F1137" s="262">
        <v>378204</v>
      </c>
      <c r="G1137" s="262">
        <f t="shared" si="201"/>
        <v>1597324</v>
      </c>
      <c r="H1137" s="262">
        <f t="shared" si="202"/>
        <v>2378240</v>
      </c>
      <c r="I1137" s="262">
        <f t="shared" si="203"/>
        <v>60000</v>
      </c>
      <c r="J1137" s="262">
        <f t="shared" si="204"/>
        <v>756408</v>
      </c>
      <c r="K1137" s="262">
        <f t="shared" si="205"/>
        <v>3194648</v>
      </c>
      <c r="L1137" s="7"/>
    </row>
    <row r="1138" spans="1:12" s="17" customFormat="1" x14ac:dyDescent="0.25">
      <c r="A1138" s="261"/>
      <c r="B1138" s="271" t="s">
        <v>313</v>
      </c>
      <c r="C1138" s="262">
        <v>8</v>
      </c>
      <c r="D1138" s="262">
        <v>1226927</v>
      </c>
      <c r="E1138" s="262">
        <v>30000</v>
      </c>
      <c r="F1138" s="262">
        <v>388476</v>
      </c>
      <c r="G1138" s="262">
        <f t="shared" si="201"/>
        <v>1645403</v>
      </c>
      <c r="H1138" s="262">
        <f t="shared" si="202"/>
        <v>9815416</v>
      </c>
      <c r="I1138" s="262">
        <f t="shared" si="203"/>
        <v>240000</v>
      </c>
      <c r="J1138" s="262">
        <f t="shared" si="204"/>
        <v>3107808</v>
      </c>
      <c r="K1138" s="262">
        <f t="shared" si="205"/>
        <v>13163224</v>
      </c>
      <c r="L1138" s="7"/>
    </row>
    <row r="1139" spans="1:12" s="17" customFormat="1" x14ac:dyDescent="0.25">
      <c r="A1139" s="261"/>
      <c r="B1139" s="271" t="s">
        <v>314</v>
      </c>
      <c r="C1139" s="262">
        <v>4</v>
      </c>
      <c r="D1139" s="262">
        <v>1264734</v>
      </c>
      <c r="E1139" s="262">
        <v>30000</v>
      </c>
      <c r="F1139" s="262">
        <v>398736</v>
      </c>
      <c r="G1139" s="262">
        <f t="shared" si="201"/>
        <v>1693470</v>
      </c>
      <c r="H1139" s="262">
        <f t="shared" si="202"/>
        <v>5058936</v>
      </c>
      <c r="I1139" s="262">
        <f t="shared" si="203"/>
        <v>120000</v>
      </c>
      <c r="J1139" s="262">
        <f t="shared" si="204"/>
        <v>1594944</v>
      </c>
      <c r="K1139" s="262">
        <f t="shared" si="205"/>
        <v>6773880</v>
      </c>
      <c r="L1139" s="7"/>
    </row>
    <row r="1140" spans="1:12" s="17" customFormat="1" x14ac:dyDescent="0.25">
      <c r="A1140" s="261"/>
      <c r="B1140" s="271" t="s">
        <v>325</v>
      </c>
      <c r="C1140" s="262">
        <v>10</v>
      </c>
      <c r="D1140" s="262">
        <v>1291834</v>
      </c>
      <c r="E1140" s="262">
        <v>30000</v>
      </c>
      <c r="F1140" s="262">
        <v>407208</v>
      </c>
      <c r="G1140" s="262">
        <f t="shared" si="201"/>
        <v>1729042</v>
      </c>
      <c r="H1140" s="262">
        <f t="shared" si="202"/>
        <v>12918340</v>
      </c>
      <c r="I1140" s="262">
        <f t="shared" si="203"/>
        <v>300000</v>
      </c>
      <c r="J1140" s="262">
        <f t="shared" si="204"/>
        <v>4072080</v>
      </c>
      <c r="K1140" s="262">
        <f t="shared" si="205"/>
        <v>17290420</v>
      </c>
      <c r="L1140" s="7"/>
    </row>
    <row r="1141" spans="1:12" s="17" customFormat="1" x14ac:dyDescent="0.25">
      <c r="A1141" s="261"/>
      <c r="B1141" s="271" t="s">
        <v>326</v>
      </c>
      <c r="C1141" s="262">
        <v>33</v>
      </c>
      <c r="D1141" s="262">
        <v>1336307</v>
      </c>
      <c r="E1141" s="262">
        <v>30000</v>
      </c>
      <c r="F1141" s="262">
        <v>419328</v>
      </c>
      <c r="G1141" s="262">
        <f t="shared" si="201"/>
        <v>1785635</v>
      </c>
      <c r="H1141" s="262">
        <f t="shared" si="202"/>
        <v>44098131</v>
      </c>
      <c r="I1141" s="262">
        <f t="shared" si="203"/>
        <v>990000</v>
      </c>
      <c r="J1141" s="262">
        <f t="shared" si="204"/>
        <v>13837824</v>
      </c>
      <c r="K1141" s="262">
        <f t="shared" si="205"/>
        <v>58925955</v>
      </c>
      <c r="L1141" s="7"/>
    </row>
    <row r="1142" spans="1:12" s="17" customFormat="1" x14ac:dyDescent="0.25">
      <c r="A1142" s="261"/>
      <c r="B1142" s="271" t="s">
        <v>327</v>
      </c>
      <c r="C1142" s="262">
        <v>4</v>
      </c>
      <c r="D1142" s="262">
        <v>1380780</v>
      </c>
      <c r="E1142" s="262">
        <v>30000</v>
      </c>
      <c r="F1142" s="262">
        <v>431436</v>
      </c>
      <c r="G1142" s="262">
        <f t="shared" si="201"/>
        <v>1842216</v>
      </c>
      <c r="H1142" s="262">
        <f t="shared" si="202"/>
        <v>5523120</v>
      </c>
      <c r="I1142" s="262">
        <f t="shared" si="203"/>
        <v>120000</v>
      </c>
      <c r="J1142" s="262">
        <f t="shared" si="204"/>
        <v>1725744</v>
      </c>
      <c r="K1142" s="262">
        <f t="shared" si="205"/>
        <v>7368864</v>
      </c>
      <c r="L1142" s="7"/>
    </row>
    <row r="1143" spans="1:12" s="17" customFormat="1" x14ac:dyDescent="0.25">
      <c r="A1143" s="261"/>
      <c r="B1143" s="271" t="s">
        <v>340</v>
      </c>
      <c r="C1143" s="262">
        <v>4</v>
      </c>
      <c r="D1143" s="262">
        <v>1527126</v>
      </c>
      <c r="E1143" s="262">
        <v>30000</v>
      </c>
      <c r="F1143" s="262">
        <v>469128</v>
      </c>
      <c r="G1143" s="262">
        <f t="shared" si="201"/>
        <v>2026254</v>
      </c>
      <c r="H1143" s="262">
        <f t="shared" si="202"/>
        <v>6108504</v>
      </c>
      <c r="I1143" s="262">
        <f t="shared" si="203"/>
        <v>120000</v>
      </c>
      <c r="J1143" s="262">
        <f t="shared" si="204"/>
        <v>1876512</v>
      </c>
      <c r="K1143" s="262">
        <f t="shared" si="205"/>
        <v>8105016</v>
      </c>
      <c r="L1143" s="7"/>
    </row>
    <row r="1144" spans="1:12" s="17" customFormat="1" x14ac:dyDescent="0.25">
      <c r="A1144" s="261"/>
      <c r="B1144" s="271" t="s">
        <v>341</v>
      </c>
      <c r="C1144" s="262">
        <v>113</v>
      </c>
      <c r="D1144" s="262">
        <v>1569517</v>
      </c>
      <c r="E1144" s="262">
        <v>30000</v>
      </c>
      <c r="F1144" s="262">
        <v>482472</v>
      </c>
      <c r="G1144" s="262">
        <f t="shared" ref="G1144:G1171" si="206">SUM(D1144:F1144)</f>
        <v>2081989</v>
      </c>
      <c r="H1144" s="262">
        <f t="shared" si="202"/>
        <v>177355421</v>
      </c>
      <c r="I1144" s="262">
        <f t="shared" si="203"/>
        <v>3390000</v>
      </c>
      <c r="J1144" s="262">
        <f t="shared" si="204"/>
        <v>54519336</v>
      </c>
      <c r="K1144" s="262">
        <f t="shared" si="205"/>
        <v>235264757</v>
      </c>
      <c r="L1144" s="7"/>
    </row>
    <row r="1145" spans="1:12" s="17" customFormat="1" x14ac:dyDescent="0.25">
      <c r="A1145" s="261"/>
      <c r="B1145" s="271" t="s">
        <v>343</v>
      </c>
      <c r="C1145" s="262">
        <v>1</v>
      </c>
      <c r="D1145" s="262">
        <v>1667601</v>
      </c>
      <c r="E1145" s="262">
        <v>30000</v>
      </c>
      <c r="F1145" s="262">
        <v>509160</v>
      </c>
      <c r="G1145" s="262">
        <f t="shared" si="206"/>
        <v>2206761</v>
      </c>
      <c r="H1145" s="262">
        <f t="shared" si="202"/>
        <v>1667601</v>
      </c>
      <c r="I1145" s="262">
        <f t="shared" si="203"/>
        <v>30000</v>
      </c>
      <c r="J1145" s="262">
        <f t="shared" si="204"/>
        <v>509160</v>
      </c>
      <c r="K1145" s="262">
        <f t="shared" si="205"/>
        <v>2206761</v>
      </c>
      <c r="L1145" s="7"/>
    </row>
    <row r="1146" spans="1:12" s="17" customFormat="1" x14ac:dyDescent="0.25">
      <c r="A1146" s="261"/>
      <c r="B1146" s="271" t="s">
        <v>811</v>
      </c>
      <c r="C1146" s="262">
        <v>2</v>
      </c>
      <c r="D1146" s="262">
        <v>2153374</v>
      </c>
      <c r="E1146" s="262">
        <v>30000</v>
      </c>
      <c r="F1146" s="262">
        <v>626868</v>
      </c>
      <c r="G1146" s="262">
        <f t="shared" si="206"/>
        <v>2810242</v>
      </c>
      <c r="H1146" s="262">
        <f t="shared" si="202"/>
        <v>4306748</v>
      </c>
      <c r="I1146" s="262">
        <f t="shared" si="203"/>
        <v>60000</v>
      </c>
      <c r="J1146" s="262">
        <f t="shared" si="204"/>
        <v>1253736</v>
      </c>
      <c r="K1146" s="262">
        <f t="shared" si="205"/>
        <v>5620484</v>
      </c>
      <c r="L1146" s="7"/>
    </row>
    <row r="1147" spans="1:12" s="17" customFormat="1" x14ac:dyDescent="0.25">
      <c r="A1147" s="261"/>
      <c r="B1147" s="271" t="s">
        <v>431</v>
      </c>
      <c r="C1147" s="262">
        <v>27</v>
      </c>
      <c r="D1147" s="262">
        <v>2201801</v>
      </c>
      <c r="E1147" s="262">
        <v>30000</v>
      </c>
      <c r="F1147" s="262">
        <v>642358</v>
      </c>
      <c r="G1147" s="262">
        <f t="shared" si="206"/>
        <v>2874159</v>
      </c>
      <c r="H1147" s="262">
        <f t="shared" si="202"/>
        <v>59448627</v>
      </c>
      <c r="I1147" s="262">
        <f t="shared" si="203"/>
        <v>810000</v>
      </c>
      <c r="J1147" s="262">
        <f t="shared" si="204"/>
        <v>17343666</v>
      </c>
      <c r="K1147" s="262">
        <f t="shared" si="205"/>
        <v>77602293</v>
      </c>
      <c r="L1147" s="7"/>
    </row>
    <row r="1148" spans="1:12" s="17" customFormat="1" x14ac:dyDescent="0.25">
      <c r="A1148" s="261"/>
      <c r="B1148" s="271" t="s">
        <v>432</v>
      </c>
      <c r="C1148" s="262">
        <v>1</v>
      </c>
      <c r="D1148" s="262">
        <v>2250229</v>
      </c>
      <c r="E1148" s="262">
        <v>30000</v>
      </c>
      <c r="F1148" s="262">
        <v>657828</v>
      </c>
      <c r="G1148" s="262">
        <f t="shared" si="206"/>
        <v>2938057</v>
      </c>
      <c r="H1148" s="262">
        <f t="shared" si="202"/>
        <v>2250229</v>
      </c>
      <c r="I1148" s="262">
        <f t="shared" si="203"/>
        <v>30000</v>
      </c>
      <c r="J1148" s="262">
        <f t="shared" si="204"/>
        <v>657828</v>
      </c>
      <c r="K1148" s="262">
        <f t="shared" si="205"/>
        <v>2938057</v>
      </c>
      <c r="L1148" s="7"/>
    </row>
    <row r="1149" spans="1:12" s="17" customFormat="1" x14ac:dyDescent="0.25">
      <c r="A1149" s="261"/>
      <c r="B1149" s="271" t="s">
        <v>370</v>
      </c>
      <c r="C1149" s="262">
        <v>8</v>
      </c>
      <c r="D1149" s="262">
        <v>2642389</v>
      </c>
      <c r="E1149" s="262">
        <v>30000</v>
      </c>
      <c r="F1149" s="262">
        <v>742020</v>
      </c>
      <c r="G1149" s="262">
        <f t="shared" si="206"/>
        <v>3414409</v>
      </c>
      <c r="H1149" s="262">
        <f t="shared" si="202"/>
        <v>21139112</v>
      </c>
      <c r="I1149" s="262">
        <f t="shared" si="203"/>
        <v>240000</v>
      </c>
      <c r="J1149" s="262">
        <f t="shared" si="204"/>
        <v>5936160</v>
      </c>
      <c r="K1149" s="262">
        <f t="shared" si="205"/>
        <v>27315272</v>
      </c>
      <c r="L1149" s="7"/>
    </row>
    <row r="1150" spans="1:12" s="17" customFormat="1" x14ac:dyDescent="0.25">
      <c r="A1150" s="261"/>
      <c r="B1150" s="271" t="s">
        <v>371</v>
      </c>
      <c r="C1150" s="262">
        <v>1</v>
      </c>
      <c r="D1150" s="262">
        <v>2691877</v>
      </c>
      <c r="E1150" s="262">
        <v>30000</v>
      </c>
      <c r="F1150" s="262">
        <v>761760</v>
      </c>
      <c r="G1150" s="262">
        <f t="shared" si="206"/>
        <v>3483637</v>
      </c>
      <c r="H1150" s="262">
        <f t="shared" si="202"/>
        <v>2691877</v>
      </c>
      <c r="I1150" s="262">
        <f t="shared" si="203"/>
        <v>30000</v>
      </c>
      <c r="J1150" s="262">
        <f t="shared" si="204"/>
        <v>761760</v>
      </c>
      <c r="K1150" s="262">
        <f t="shared" si="205"/>
        <v>3483637</v>
      </c>
      <c r="L1150" s="7"/>
    </row>
    <row r="1151" spans="1:12" s="17" customFormat="1" x14ac:dyDescent="0.25">
      <c r="A1151" s="261"/>
      <c r="B1151" s="271" t="s">
        <v>381</v>
      </c>
      <c r="C1151" s="262">
        <v>1</v>
      </c>
      <c r="D1151" s="262">
        <v>3170512</v>
      </c>
      <c r="E1151" s="262">
        <v>30000</v>
      </c>
      <c r="F1151" s="262">
        <v>844260</v>
      </c>
      <c r="G1151" s="262">
        <f t="shared" si="206"/>
        <v>4044772</v>
      </c>
      <c r="H1151" s="262">
        <f t="shared" si="202"/>
        <v>3170512</v>
      </c>
      <c r="I1151" s="262">
        <f t="shared" si="203"/>
        <v>30000</v>
      </c>
      <c r="J1151" s="262">
        <f t="shared" si="204"/>
        <v>844260</v>
      </c>
      <c r="K1151" s="262">
        <f t="shared" si="205"/>
        <v>4044772</v>
      </c>
      <c r="L1151" s="7"/>
    </row>
    <row r="1152" spans="1:12" s="17" customFormat="1" x14ac:dyDescent="0.25">
      <c r="A1152" s="261"/>
      <c r="B1152" s="271" t="s">
        <v>503</v>
      </c>
      <c r="C1152" s="262">
        <v>1</v>
      </c>
      <c r="D1152" s="262">
        <v>3899176</v>
      </c>
      <c r="E1152" s="262">
        <v>30000</v>
      </c>
      <c r="F1152" s="262">
        <v>1008192</v>
      </c>
      <c r="G1152" s="262">
        <f t="shared" si="206"/>
        <v>4937368</v>
      </c>
      <c r="H1152" s="262">
        <f t="shared" si="202"/>
        <v>3899176</v>
      </c>
      <c r="I1152" s="262">
        <f t="shared" si="203"/>
        <v>30000</v>
      </c>
      <c r="J1152" s="262">
        <f t="shared" si="204"/>
        <v>1008192</v>
      </c>
      <c r="K1152" s="262">
        <f t="shared" si="205"/>
        <v>4937368</v>
      </c>
      <c r="L1152" s="7"/>
    </row>
    <row r="1153" spans="1:12" s="17" customFormat="1" x14ac:dyDescent="0.25">
      <c r="A1153" s="261"/>
      <c r="B1153" s="271" t="s">
        <v>480</v>
      </c>
      <c r="C1153" s="262">
        <v>1</v>
      </c>
      <c r="D1153" s="262">
        <v>4928033</v>
      </c>
      <c r="E1153" s="262">
        <v>30000</v>
      </c>
      <c r="F1153" s="262">
        <v>1243572</v>
      </c>
      <c r="G1153" s="262">
        <f t="shared" si="206"/>
        <v>6201605</v>
      </c>
      <c r="H1153" s="262">
        <f t="shared" si="202"/>
        <v>4928033</v>
      </c>
      <c r="I1153" s="262">
        <f t="shared" si="203"/>
        <v>30000</v>
      </c>
      <c r="J1153" s="262">
        <f t="shared" si="204"/>
        <v>1243572</v>
      </c>
      <c r="K1153" s="262">
        <f t="shared" si="205"/>
        <v>6201605</v>
      </c>
      <c r="L1153" s="7"/>
    </row>
    <row r="1154" spans="1:12" s="17" customFormat="1" x14ac:dyDescent="0.25">
      <c r="A1154" s="261"/>
      <c r="B1154" s="260" t="s">
        <v>812</v>
      </c>
      <c r="C1154" s="262">
        <v>1</v>
      </c>
      <c r="D1154" s="262">
        <v>5553501</v>
      </c>
      <c r="E1154" s="262">
        <v>30000</v>
      </c>
      <c r="F1154" s="262">
        <v>1417752</v>
      </c>
      <c r="G1154" s="262">
        <f t="shared" si="206"/>
        <v>7001253</v>
      </c>
      <c r="H1154" s="262">
        <f t="shared" si="202"/>
        <v>5553501</v>
      </c>
      <c r="I1154" s="262">
        <f t="shared" si="203"/>
        <v>30000</v>
      </c>
      <c r="J1154" s="262">
        <f t="shared" si="204"/>
        <v>1417752</v>
      </c>
      <c r="K1154" s="262">
        <f t="shared" si="205"/>
        <v>7001253</v>
      </c>
      <c r="L1154" s="7"/>
    </row>
    <row r="1155" spans="1:12" s="17" customFormat="1" x14ac:dyDescent="0.25">
      <c r="A1155" s="261"/>
      <c r="B1155" s="271" t="s">
        <v>546</v>
      </c>
      <c r="C1155" s="262">
        <v>1</v>
      </c>
      <c r="D1155" s="262">
        <v>2505352</v>
      </c>
      <c r="E1155" s="262">
        <v>30000</v>
      </c>
      <c r="F1155" s="262"/>
      <c r="G1155" s="262">
        <f t="shared" si="206"/>
        <v>2535352</v>
      </c>
      <c r="H1155" s="262">
        <f t="shared" si="202"/>
        <v>2505352</v>
      </c>
      <c r="I1155" s="262">
        <f t="shared" si="203"/>
        <v>30000</v>
      </c>
      <c r="J1155" s="262">
        <f t="shared" si="204"/>
        <v>0</v>
      </c>
      <c r="K1155" s="262">
        <f t="shared" si="205"/>
        <v>2535352</v>
      </c>
      <c r="L1155" s="7"/>
    </row>
    <row r="1156" spans="1:12" x14ac:dyDescent="0.25">
      <c r="A1156" s="263" t="s">
        <v>1</v>
      </c>
      <c r="B1156" s="271" t="s">
        <v>415</v>
      </c>
      <c r="C1156" s="602">
        <f>SUM(C1112:C1155)</f>
        <v>394</v>
      </c>
      <c r="D1156" s="602">
        <f>SUM(D1112:D1155)</f>
        <v>59884829</v>
      </c>
      <c r="E1156" s="602">
        <f>SUM(E1112:E1155)</f>
        <v>1320000</v>
      </c>
      <c r="F1156" s="602">
        <f>SUM(F1112:F1155)</f>
        <v>16360872</v>
      </c>
      <c r="G1156" s="262">
        <f t="shared" si="206"/>
        <v>77565701</v>
      </c>
      <c r="H1156" s="602">
        <f>SUM(H1112:H1155)</f>
        <v>491594014</v>
      </c>
      <c r="I1156" s="602">
        <f>SUM(I1112:I1155)</f>
        <v>11820000</v>
      </c>
      <c r="J1156" s="602">
        <f>SUM(J1112:J1155)</f>
        <v>146207485</v>
      </c>
      <c r="K1156" s="602">
        <f>SUM(K1112:K1155)</f>
        <v>649621499</v>
      </c>
      <c r="L1156" s="7"/>
    </row>
    <row r="1157" spans="1:12" s="4" customFormat="1" x14ac:dyDescent="0.25">
      <c r="A1157" s="261" t="s">
        <v>416</v>
      </c>
      <c r="B1157" s="441" t="s">
        <v>445</v>
      </c>
      <c r="C1157" s="267">
        <v>1</v>
      </c>
      <c r="D1157" s="267">
        <v>1337225</v>
      </c>
      <c r="E1157" s="267">
        <v>401168</v>
      </c>
      <c r="F1157" s="267">
        <v>11276678</v>
      </c>
      <c r="G1157" s="262">
        <f t="shared" si="206"/>
        <v>13015071</v>
      </c>
      <c r="H1157" s="262">
        <f t="shared" ref="H1157:H1171" si="207">C1157*D1157</f>
        <v>1337225</v>
      </c>
      <c r="I1157" s="262">
        <f t="shared" ref="I1157:I1171" si="208">C1157*E1157</f>
        <v>401168</v>
      </c>
      <c r="J1157" s="262">
        <f t="shared" ref="J1157:J1171" si="209">C1157*F1157</f>
        <v>11276678</v>
      </c>
      <c r="K1157" s="262">
        <f t="shared" ref="K1157:K1171" si="210">C1157*G1157</f>
        <v>13015071</v>
      </c>
      <c r="L1157" s="7"/>
    </row>
    <row r="1158" spans="1:12" s="4" customFormat="1" ht="14.25" customHeight="1" x14ac:dyDescent="0.25">
      <c r="A1158" s="261" t="s">
        <v>418</v>
      </c>
      <c r="B1158" s="441" t="s">
        <v>446</v>
      </c>
      <c r="C1158" s="267"/>
      <c r="D1158" s="267"/>
      <c r="E1158" s="267"/>
      <c r="F1158" s="267"/>
      <c r="G1158" s="262">
        <f t="shared" si="206"/>
        <v>0</v>
      </c>
      <c r="H1158" s="262">
        <f t="shared" si="207"/>
        <v>0</v>
      </c>
      <c r="I1158" s="262">
        <f t="shared" si="208"/>
        <v>0</v>
      </c>
      <c r="J1158" s="262">
        <f t="shared" si="209"/>
        <v>0</v>
      </c>
      <c r="K1158" s="262">
        <f t="shared" si="210"/>
        <v>0</v>
      </c>
      <c r="L1158" s="7"/>
    </row>
    <row r="1159" spans="1:12" s="4" customFormat="1" x14ac:dyDescent="0.25">
      <c r="A1159" s="261"/>
      <c r="B1159" s="272" t="s">
        <v>655</v>
      </c>
      <c r="C1159" s="262">
        <v>8</v>
      </c>
      <c r="D1159" s="267">
        <v>1901527</v>
      </c>
      <c r="E1159" s="262">
        <v>30000</v>
      </c>
      <c r="F1159" s="262">
        <v>1404048</v>
      </c>
      <c r="G1159" s="262">
        <f t="shared" si="206"/>
        <v>3335575</v>
      </c>
      <c r="H1159" s="262">
        <f t="shared" si="207"/>
        <v>15212216</v>
      </c>
      <c r="I1159" s="262">
        <f t="shared" si="208"/>
        <v>240000</v>
      </c>
      <c r="J1159" s="262">
        <f t="shared" si="209"/>
        <v>11232384</v>
      </c>
      <c r="K1159" s="262">
        <f t="shared" si="210"/>
        <v>26684600</v>
      </c>
      <c r="L1159" s="7"/>
    </row>
    <row r="1160" spans="1:12" s="4" customFormat="1" x14ac:dyDescent="0.25">
      <c r="A1160" s="261"/>
      <c r="B1160" s="272" t="s">
        <v>813</v>
      </c>
      <c r="C1160" s="262">
        <v>14</v>
      </c>
      <c r="D1160" s="267">
        <v>1945991</v>
      </c>
      <c r="E1160" s="262">
        <v>30000</v>
      </c>
      <c r="F1160" s="262">
        <v>1452144</v>
      </c>
      <c r="G1160" s="262">
        <f t="shared" si="206"/>
        <v>3428135</v>
      </c>
      <c r="H1160" s="262">
        <f t="shared" si="207"/>
        <v>27243874</v>
      </c>
      <c r="I1160" s="262">
        <f t="shared" si="208"/>
        <v>420000</v>
      </c>
      <c r="J1160" s="262">
        <f t="shared" si="209"/>
        <v>20330016</v>
      </c>
      <c r="K1160" s="262">
        <f t="shared" si="210"/>
        <v>47993890</v>
      </c>
      <c r="L1160" s="7"/>
    </row>
    <row r="1161" spans="1:12" s="4" customFormat="1" x14ac:dyDescent="0.25">
      <c r="A1161" s="261"/>
      <c r="B1161" s="272" t="s">
        <v>541</v>
      </c>
      <c r="C1161" s="262">
        <v>5</v>
      </c>
      <c r="D1161" s="267">
        <v>1990455</v>
      </c>
      <c r="E1161" s="262">
        <v>30000</v>
      </c>
      <c r="F1161" s="262">
        <v>1499076</v>
      </c>
      <c r="G1161" s="262">
        <f t="shared" si="206"/>
        <v>3519531</v>
      </c>
      <c r="H1161" s="262">
        <f t="shared" si="207"/>
        <v>9952275</v>
      </c>
      <c r="I1161" s="262">
        <f t="shared" si="208"/>
        <v>150000</v>
      </c>
      <c r="J1161" s="262">
        <f t="shared" si="209"/>
        <v>7495380</v>
      </c>
      <c r="K1161" s="262">
        <f t="shared" si="210"/>
        <v>17597655</v>
      </c>
      <c r="L1161" s="7"/>
    </row>
    <row r="1162" spans="1:12" s="4" customFormat="1" x14ac:dyDescent="0.25">
      <c r="A1162" s="261"/>
      <c r="B1162" s="272" t="s">
        <v>814</v>
      </c>
      <c r="C1162" s="262">
        <v>1</v>
      </c>
      <c r="D1162" s="262">
        <v>2584048</v>
      </c>
      <c r="E1162" s="262">
        <v>30000</v>
      </c>
      <c r="F1162" s="262">
        <v>1762548</v>
      </c>
      <c r="G1162" s="262">
        <f t="shared" si="206"/>
        <v>4376596</v>
      </c>
      <c r="H1162" s="262">
        <f t="shared" si="207"/>
        <v>2584048</v>
      </c>
      <c r="I1162" s="262">
        <f t="shared" si="208"/>
        <v>30000</v>
      </c>
      <c r="J1162" s="262">
        <f t="shared" si="209"/>
        <v>1762548</v>
      </c>
      <c r="K1162" s="262">
        <f t="shared" si="210"/>
        <v>4376596</v>
      </c>
      <c r="L1162" s="7"/>
    </row>
    <row r="1163" spans="1:12" s="4" customFormat="1" x14ac:dyDescent="0.25">
      <c r="A1163" s="271"/>
      <c r="B1163" s="272" t="s">
        <v>815</v>
      </c>
      <c r="C1163" s="262">
        <v>1</v>
      </c>
      <c r="D1163" s="262">
        <v>2642162</v>
      </c>
      <c r="E1163" s="262">
        <v>30000</v>
      </c>
      <c r="F1163" s="262">
        <v>1873476</v>
      </c>
      <c r="G1163" s="262">
        <f t="shared" si="206"/>
        <v>4545638</v>
      </c>
      <c r="H1163" s="262">
        <f t="shared" si="207"/>
        <v>2642162</v>
      </c>
      <c r="I1163" s="262">
        <f t="shared" si="208"/>
        <v>30000</v>
      </c>
      <c r="J1163" s="262">
        <f t="shared" si="209"/>
        <v>1873476</v>
      </c>
      <c r="K1163" s="262">
        <f t="shared" si="210"/>
        <v>4545638</v>
      </c>
      <c r="L1163" s="7"/>
    </row>
    <row r="1164" spans="1:12" s="4" customFormat="1" x14ac:dyDescent="0.25">
      <c r="A1164" s="261"/>
      <c r="B1164" s="272" t="s">
        <v>656</v>
      </c>
      <c r="C1164" s="262">
        <v>2</v>
      </c>
      <c r="D1164" s="262">
        <v>2700275</v>
      </c>
      <c r="E1164" s="262">
        <v>30000</v>
      </c>
      <c r="F1164" s="262">
        <v>1864392</v>
      </c>
      <c r="G1164" s="262">
        <f t="shared" si="206"/>
        <v>4594667</v>
      </c>
      <c r="H1164" s="262">
        <f t="shared" si="207"/>
        <v>5400550</v>
      </c>
      <c r="I1164" s="262">
        <f t="shared" si="208"/>
        <v>60000</v>
      </c>
      <c r="J1164" s="262">
        <f t="shared" si="209"/>
        <v>3728784</v>
      </c>
      <c r="K1164" s="262">
        <f t="shared" si="210"/>
        <v>9189334</v>
      </c>
      <c r="L1164" s="7"/>
    </row>
    <row r="1165" spans="1:12" s="4" customFormat="1" x14ac:dyDescent="0.25">
      <c r="A1165" s="261"/>
      <c r="B1165" s="272" t="s">
        <v>816</v>
      </c>
      <c r="C1165" s="262">
        <v>1</v>
      </c>
      <c r="D1165" s="262">
        <v>3323971</v>
      </c>
      <c r="E1165" s="262">
        <v>30000</v>
      </c>
      <c r="F1165" s="262">
        <v>2250288</v>
      </c>
      <c r="G1165" s="262">
        <f t="shared" si="206"/>
        <v>5604259</v>
      </c>
      <c r="H1165" s="262">
        <f t="shared" si="207"/>
        <v>3323971</v>
      </c>
      <c r="I1165" s="262">
        <f t="shared" si="208"/>
        <v>30000</v>
      </c>
      <c r="J1165" s="262">
        <f t="shared" si="209"/>
        <v>2250288</v>
      </c>
      <c r="K1165" s="262">
        <f t="shared" si="210"/>
        <v>5604259</v>
      </c>
      <c r="L1165" s="7"/>
    </row>
    <row r="1166" spans="1:12" s="4" customFormat="1" x14ac:dyDescent="0.25">
      <c r="A1166" s="261"/>
      <c r="B1166" s="272" t="s">
        <v>817</v>
      </c>
      <c r="C1166" s="262">
        <v>9</v>
      </c>
      <c r="D1166" s="262">
        <v>3411705</v>
      </c>
      <c r="E1166" s="262">
        <v>30000</v>
      </c>
      <c r="F1166" s="262">
        <v>2305860</v>
      </c>
      <c r="G1166" s="262">
        <f t="shared" si="206"/>
        <v>5747565</v>
      </c>
      <c r="H1166" s="262">
        <f t="shared" si="207"/>
        <v>30705345</v>
      </c>
      <c r="I1166" s="262">
        <f t="shared" si="208"/>
        <v>270000</v>
      </c>
      <c r="J1166" s="262">
        <f t="shared" si="209"/>
        <v>20752740</v>
      </c>
      <c r="K1166" s="262">
        <f t="shared" si="210"/>
        <v>51728085</v>
      </c>
      <c r="L1166" s="7"/>
    </row>
    <row r="1167" spans="1:12" s="4" customFormat="1" x14ac:dyDescent="0.25">
      <c r="A1167" s="261"/>
      <c r="B1167" s="272" t="s">
        <v>818</v>
      </c>
      <c r="C1167" s="262">
        <v>1</v>
      </c>
      <c r="D1167" s="262">
        <v>3674908</v>
      </c>
      <c r="E1167" s="262">
        <v>30000</v>
      </c>
      <c r="F1167" s="262">
        <v>2481912</v>
      </c>
      <c r="G1167" s="262">
        <f t="shared" si="206"/>
        <v>6186820</v>
      </c>
      <c r="H1167" s="262">
        <f t="shared" si="207"/>
        <v>3674908</v>
      </c>
      <c r="I1167" s="262">
        <f t="shared" si="208"/>
        <v>30000</v>
      </c>
      <c r="J1167" s="262">
        <f t="shared" si="209"/>
        <v>2481912</v>
      </c>
      <c r="K1167" s="262">
        <f t="shared" si="210"/>
        <v>6186820</v>
      </c>
      <c r="L1167" s="7"/>
    </row>
    <row r="1168" spans="1:12" s="17" customFormat="1" x14ac:dyDescent="0.25">
      <c r="A1168" s="261"/>
      <c r="B1168" s="272" t="s">
        <v>657</v>
      </c>
      <c r="C1168" s="262">
        <v>1</v>
      </c>
      <c r="D1168" s="262">
        <v>4240919</v>
      </c>
      <c r="E1168" s="262">
        <v>30000</v>
      </c>
      <c r="F1168" s="262">
        <v>2830512</v>
      </c>
      <c r="G1168" s="262">
        <f t="shared" si="206"/>
        <v>7101431</v>
      </c>
      <c r="H1168" s="262">
        <f t="shared" si="207"/>
        <v>4240919</v>
      </c>
      <c r="I1168" s="262">
        <f t="shared" si="208"/>
        <v>30000</v>
      </c>
      <c r="J1168" s="262">
        <f t="shared" si="209"/>
        <v>2830512</v>
      </c>
      <c r="K1168" s="262">
        <f t="shared" si="210"/>
        <v>7101431</v>
      </c>
      <c r="L1168" s="7"/>
    </row>
    <row r="1169" spans="1:12" s="17" customFormat="1" x14ac:dyDescent="0.25">
      <c r="A1169" s="261"/>
      <c r="B1169" s="272" t="s">
        <v>819</v>
      </c>
      <c r="C1169" s="262">
        <v>1</v>
      </c>
      <c r="D1169" s="262">
        <v>4598677</v>
      </c>
      <c r="E1169" s="262">
        <v>30000</v>
      </c>
      <c r="F1169" s="262">
        <v>3049716</v>
      </c>
      <c r="G1169" s="262">
        <f t="shared" si="206"/>
        <v>7678393</v>
      </c>
      <c r="H1169" s="262">
        <f t="shared" si="207"/>
        <v>4598677</v>
      </c>
      <c r="I1169" s="262">
        <f t="shared" si="208"/>
        <v>30000</v>
      </c>
      <c r="J1169" s="262">
        <f t="shared" si="209"/>
        <v>3049716</v>
      </c>
      <c r="K1169" s="262">
        <f t="shared" si="210"/>
        <v>7678393</v>
      </c>
      <c r="L1169" s="7"/>
    </row>
    <row r="1170" spans="1:12" s="17" customFormat="1" x14ac:dyDescent="0.25">
      <c r="A1170" s="261"/>
      <c r="B1170" s="272" t="s">
        <v>820</v>
      </c>
      <c r="C1170" s="262">
        <v>2</v>
      </c>
      <c r="D1170" s="262">
        <v>4837182</v>
      </c>
      <c r="E1170" s="262">
        <v>30000</v>
      </c>
      <c r="F1170" s="262">
        <v>3198708</v>
      </c>
      <c r="G1170" s="262">
        <f t="shared" si="206"/>
        <v>8065890</v>
      </c>
      <c r="H1170" s="262">
        <f t="shared" si="207"/>
        <v>9674364</v>
      </c>
      <c r="I1170" s="262">
        <f t="shared" si="208"/>
        <v>60000</v>
      </c>
      <c r="J1170" s="262">
        <f t="shared" si="209"/>
        <v>6397416</v>
      </c>
      <c r="K1170" s="262">
        <f t="shared" si="210"/>
        <v>16131780</v>
      </c>
      <c r="L1170" s="7"/>
    </row>
    <row r="1171" spans="1:12" s="17" customFormat="1" x14ac:dyDescent="0.25">
      <c r="A1171" s="261"/>
      <c r="B1171" s="272" t="s">
        <v>821</v>
      </c>
      <c r="C1171" s="262">
        <v>1</v>
      </c>
      <c r="D1171" s="262">
        <v>7579690</v>
      </c>
      <c r="E1171" s="262">
        <v>30000</v>
      </c>
      <c r="F1171" s="262">
        <v>4278936</v>
      </c>
      <c r="G1171" s="262">
        <f t="shared" si="206"/>
        <v>11888626</v>
      </c>
      <c r="H1171" s="262">
        <f t="shared" si="207"/>
        <v>7579690</v>
      </c>
      <c r="I1171" s="262">
        <f t="shared" si="208"/>
        <v>30000</v>
      </c>
      <c r="J1171" s="262">
        <f t="shared" si="209"/>
        <v>4278936</v>
      </c>
      <c r="K1171" s="262">
        <f t="shared" si="210"/>
        <v>11888626</v>
      </c>
      <c r="L1171" s="7"/>
    </row>
    <row r="1172" spans="1:12" s="4" customFormat="1" x14ac:dyDescent="0.25">
      <c r="A1172" s="263" t="s">
        <v>1</v>
      </c>
      <c r="B1172" s="272"/>
      <c r="C1172" s="262">
        <f t="shared" ref="C1172:K1172" si="211">SUM(C1157:C1171)</f>
        <v>48</v>
      </c>
      <c r="D1172" s="262">
        <f t="shared" si="211"/>
        <v>46768735</v>
      </c>
      <c r="E1172" s="262">
        <f t="shared" si="211"/>
        <v>791168</v>
      </c>
      <c r="F1172" s="262">
        <f t="shared" si="211"/>
        <v>41528294</v>
      </c>
      <c r="G1172" s="262">
        <f t="shared" si="211"/>
        <v>89088197</v>
      </c>
      <c r="H1172" s="262">
        <f t="shared" si="211"/>
        <v>128170224</v>
      </c>
      <c r="I1172" s="262">
        <f t="shared" si="211"/>
        <v>1811168</v>
      </c>
      <c r="J1172" s="262">
        <f t="shared" si="211"/>
        <v>99740786</v>
      </c>
      <c r="K1172" s="262">
        <f t="shared" si="211"/>
        <v>229722178</v>
      </c>
      <c r="L1172" s="7"/>
    </row>
    <row r="1173" spans="1:12" s="4" customFormat="1" x14ac:dyDescent="0.25">
      <c r="A1173" s="261"/>
      <c r="B1173" s="272" t="s">
        <v>448</v>
      </c>
      <c r="C1173" s="262">
        <v>9</v>
      </c>
      <c r="D1173" s="262">
        <v>1440000</v>
      </c>
      <c r="E1173" s="262">
        <v>0</v>
      </c>
      <c r="F1173" s="262">
        <v>0</v>
      </c>
      <c r="G1173" s="262">
        <f>SUM(D1173:F1173)</f>
        <v>1440000</v>
      </c>
      <c r="H1173" s="262">
        <f>C1173*D1173</f>
        <v>12960000</v>
      </c>
      <c r="I1173" s="262">
        <f>C1173*E1173</f>
        <v>0</v>
      </c>
      <c r="J1173" s="262">
        <f>C1173*F1173</f>
        <v>0</v>
      </c>
      <c r="K1173" s="262">
        <f>C1173*G1173</f>
        <v>12960000</v>
      </c>
      <c r="L1173" s="7"/>
    </row>
    <row r="1174" spans="1:12" s="4" customFormat="1" x14ac:dyDescent="0.25">
      <c r="A1174" s="261"/>
      <c r="B1174" s="272" t="s">
        <v>447</v>
      </c>
      <c r="C1174" s="262">
        <v>11</v>
      </c>
      <c r="D1174" s="262">
        <v>665334</v>
      </c>
      <c r="E1174" s="262">
        <v>0</v>
      </c>
      <c r="F1174" s="262">
        <v>1547424</v>
      </c>
      <c r="G1174" s="262">
        <f>SUM(D1174:F1174)</f>
        <v>2212758</v>
      </c>
      <c r="H1174" s="262">
        <f>C1174*D1174</f>
        <v>7318674</v>
      </c>
      <c r="I1174" s="262">
        <f>C1174*E1174</f>
        <v>0</v>
      </c>
      <c r="J1174" s="262">
        <f>C1174*F1174</f>
        <v>17021664</v>
      </c>
      <c r="K1174" s="262">
        <f>C1174*G1174</f>
        <v>24340338</v>
      </c>
      <c r="L1174" s="7"/>
    </row>
    <row r="1175" spans="1:12" s="17" customFormat="1" x14ac:dyDescent="0.25">
      <c r="A1175" s="261"/>
      <c r="B1175" s="272" t="s">
        <v>447</v>
      </c>
      <c r="C1175" s="262">
        <v>16</v>
      </c>
      <c r="D1175" s="262">
        <v>1330668</v>
      </c>
      <c r="E1175" s="262">
        <v>0</v>
      </c>
      <c r="F1175" s="262">
        <v>3094848</v>
      </c>
      <c r="G1175" s="262">
        <f>SUM(D1175:F1175)</f>
        <v>4425516</v>
      </c>
      <c r="H1175" s="262">
        <f>C1175*D1175</f>
        <v>21290688</v>
      </c>
      <c r="I1175" s="262">
        <f>C1175*E1175</f>
        <v>0</v>
      </c>
      <c r="J1175" s="262">
        <f>C1175*F1175</f>
        <v>49517568</v>
      </c>
      <c r="K1175" s="262">
        <f>C1175*G1175</f>
        <v>70808256</v>
      </c>
      <c r="L1175" s="7"/>
    </row>
    <row r="1176" spans="1:12" s="17" customFormat="1" x14ac:dyDescent="0.25">
      <c r="A1176" s="261"/>
      <c r="B1176" s="272" t="s">
        <v>449</v>
      </c>
      <c r="C1176" s="262">
        <v>9</v>
      </c>
      <c r="D1176" s="262">
        <v>1015962</v>
      </c>
      <c r="E1176" s="262">
        <v>0</v>
      </c>
      <c r="F1176" s="262">
        <v>2209452</v>
      </c>
      <c r="G1176" s="262">
        <f>SUM(D1176:F1176)</f>
        <v>3225414</v>
      </c>
      <c r="H1176" s="262">
        <f>C1176*D1176</f>
        <v>9143658</v>
      </c>
      <c r="I1176" s="262">
        <f>C1176*E1176</f>
        <v>0</v>
      </c>
      <c r="J1176" s="262">
        <f>C1176*F1176</f>
        <v>19885068</v>
      </c>
      <c r="K1176" s="262">
        <f>C1176*G1176</f>
        <v>29028726</v>
      </c>
      <c r="L1176" s="7"/>
    </row>
    <row r="1177" spans="1:12" s="17" customFormat="1" x14ac:dyDescent="0.25">
      <c r="A1177" s="261"/>
      <c r="B1177" s="272" t="s">
        <v>449</v>
      </c>
      <c r="C1177" s="262">
        <v>38</v>
      </c>
      <c r="D1177" s="262">
        <v>2031924</v>
      </c>
      <c r="E1177" s="262">
        <v>0</v>
      </c>
      <c r="F1177" s="262">
        <v>4418904</v>
      </c>
      <c r="G1177" s="262">
        <f>SUM(D1177:F1177)</f>
        <v>6450828</v>
      </c>
      <c r="H1177" s="262">
        <f>C1177*D1177</f>
        <v>77213112</v>
      </c>
      <c r="I1177" s="262">
        <f>C1177*E1177</f>
        <v>0</v>
      </c>
      <c r="J1177" s="262">
        <f>C1177*F1177</f>
        <v>167918352</v>
      </c>
      <c r="K1177" s="262">
        <f>C1177*G1177</f>
        <v>245131464</v>
      </c>
      <c r="L1177" s="7"/>
    </row>
    <row r="1178" spans="1:12" x14ac:dyDescent="0.25">
      <c r="A1178" s="263" t="s">
        <v>1</v>
      </c>
      <c r="B1178" s="272"/>
      <c r="C1178" s="262">
        <f>SUM(C1173:C1177)</f>
        <v>83</v>
      </c>
      <c r="D1178" s="262">
        <f>SUM(D1173:D1177)</f>
        <v>6483888</v>
      </c>
      <c r="E1178" s="262">
        <f t="shared" ref="E1178:K1178" si="212">SUM(E1173:E1177)</f>
        <v>0</v>
      </c>
      <c r="F1178" s="262">
        <f t="shared" si="212"/>
        <v>11270628</v>
      </c>
      <c r="G1178" s="262">
        <f t="shared" si="212"/>
        <v>17754516</v>
      </c>
      <c r="H1178" s="262">
        <f t="shared" si="212"/>
        <v>127926132</v>
      </c>
      <c r="I1178" s="262">
        <f t="shared" si="212"/>
        <v>0</v>
      </c>
      <c r="J1178" s="262">
        <f t="shared" si="212"/>
        <v>254342652</v>
      </c>
      <c r="K1178" s="262">
        <f t="shared" si="212"/>
        <v>382268784</v>
      </c>
      <c r="L1178" s="7"/>
    </row>
    <row r="1179" spans="1:12" x14ac:dyDescent="0.25">
      <c r="A1179" s="261"/>
      <c r="B1179" s="272"/>
      <c r="C1179" s="262"/>
      <c r="D1179" s="262"/>
      <c r="E1179" s="262"/>
      <c r="F1179" s="262"/>
      <c r="G1179" s="262"/>
      <c r="H1179" s="262"/>
      <c r="I1179" s="262"/>
      <c r="J1179" s="262"/>
      <c r="K1179" s="262"/>
      <c r="L1179" s="7"/>
    </row>
    <row r="1180" spans="1:12" x14ac:dyDescent="0.25">
      <c r="A1180" s="259" t="s">
        <v>428</v>
      </c>
      <c r="B1180" s="261"/>
      <c r="C1180" s="264">
        <f t="shared" ref="C1180:K1180" si="213">C1156+C1172+C1178</f>
        <v>525</v>
      </c>
      <c r="D1180" s="264">
        <f t="shared" si="213"/>
        <v>113137452</v>
      </c>
      <c r="E1180" s="264">
        <f t="shared" si="213"/>
        <v>2111168</v>
      </c>
      <c r="F1180" s="264">
        <f t="shared" si="213"/>
        <v>69159794</v>
      </c>
      <c r="G1180" s="264">
        <f t="shared" si="213"/>
        <v>184408414</v>
      </c>
      <c r="H1180" s="264">
        <f t="shared" si="213"/>
        <v>747690370</v>
      </c>
      <c r="I1180" s="264">
        <f t="shared" si="213"/>
        <v>13631168</v>
      </c>
      <c r="J1180" s="264">
        <f t="shared" si="213"/>
        <v>500290923</v>
      </c>
      <c r="K1180" s="264">
        <f t="shared" si="213"/>
        <v>1261612461</v>
      </c>
      <c r="L1180" s="7"/>
    </row>
    <row r="1181" spans="1:12" x14ac:dyDescent="0.2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7"/>
    </row>
    <row r="1182" spans="1:12" x14ac:dyDescent="0.2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7"/>
    </row>
    <row r="1183" spans="1:12" ht="20.25" x14ac:dyDescent="0.3">
      <c r="A1183" s="951" t="s">
        <v>0</v>
      </c>
      <c r="B1183" s="951"/>
      <c r="C1183" s="951"/>
      <c r="D1183" s="951"/>
      <c r="E1183" s="951"/>
      <c r="F1183" s="951"/>
      <c r="G1183" s="951"/>
      <c r="H1183" s="951"/>
      <c r="I1183" s="951"/>
      <c r="J1183" s="951"/>
      <c r="K1183" s="951"/>
      <c r="L1183" s="7"/>
    </row>
    <row r="1184" spans="1:12" ht="18" x14ac:dyDescent="0.25">
      <c r="A1184" s="952" t="s">
        <v>226</v>
      </c>
      <c r="B1184" s="952"/>
      <c r="C1184" s="952"/>
      <c r="D1184" s="952"/>
      <c r="E1184" s="952"/>
      <c r="F1184" s="952"/>
      <c r="G1184" s="952"/>
      <c r="H1184" s="952"/>
      <c r="I1184" s="952"/>
      <c r="J1184" s="952"/>
      <c r="K1184" s="952"/>
      <c r="L1184" s="7"/>
    </row>
    <row r="1185" spans="1:12" ht="18" x14ac:dyDescent="0.25">
      <c r="A1185" s="952" t="s">
        <v>227</v>
      </c>
      <c r="B1185" s="962"/>
      <c r="C1185" s="962"/>
      <c r="D1185" s="962"/>
      <c r="E1185" s="962"/>
      <c r="F1185" s="962"/>
      <c r="G1185" s="962"/>
      <c r="H1185" s="962"/>
      <c r="I1185" s="962"/>
      <c r="J1185" s="962"/>
      <c r="K1185" s="962"/>
      <c r="L1185" s="7"/>
    </row>
    <row r="1186" spans="1:12" ht="18" x14ac:dyDescent="0.25">
      <c r="A1186" s="962" t="s">
        <v>490</v>
      </c>
      <c r="B1186" s="962"/>
      <c r="C1186" s="962"/>
      <c r="D1186" s="962"/>
      <c r="E1186" s="962"/>
      <c r="F1186" s="962"/>
      <c r="G1186" s="962"/>
      <c r="H1186" s="962"/>
      <c r="I1186" s="962"/>
      <c r="J1186" s="962"/>
      <c r="K1186" s="962"/>
      <c r="L1186" s="7"/>
    </row>
    <row r="1187" spans="1:12" ht="48.75" x14ac:dyDescent="0.25">
      <c r="A1187" s="259"/>
      <c r="B1187" s="258" t="s">
        <v>228</v>
      </c>
      <c r="C1187" s="258" t="s">
        <v>798</v>
      </c>
      <c r="D1187" s="258" t="s">
        <v>229</v>
      </c>
      <c r="E1187" s="258" t="s">
        <v>468</v>
      </c>
      <c r="F1187" s="258" t="s">
        <v>231</v>
      </c>
      <c r="G1187" s="258" t="s">
        <v>232</v>
      </c>
      <c r="H1187" s="258" t="s">
        <v>233</v>
      </c>
      <c r="I1187" s="258" t="s">
        <v>469</v>
      </c>
      <c r="J1187" s="258" t="s">
        <v>234</v>
      </c>
      <c r="K1187" s="603" t="s">
        <v>799</v>
      </c>
      <c r="L1187" s="7"/>
    </row>
    <row r="1188" spans="1:12" x14ac:dyDescent="0.25">
      <c r="A1188" s="261"/>
      <c r="B1188" s="261"/>
      <c r="C1188" s="261"/>
      <c r="D1188" s="261"/>
      <c r="E1188" s="261"/>
      <c r="F1188" s="261"/>
      <c r="G1188" s="261"/>
      <c r="H1188" s="261"/>
      <c r="I1188" s="261"/>
      <c r="J1188" s="261"/>
      <c r="K1188" s="604" t="s">
        <v>235</v>
      </c>
      <c r="L1188" s="7"/>
    </row>
    <row r="1189" spans="1:12" x14ac:dyDescent="0.25">
      <c r="A1189" s="261"/>
      <c r="B1189" s="546" t="s">
        <v>919</v>
      </c>
      <c r="C1189" s="273">
        <v>1</v>
      </c>
      <c r="D1189" s="273">
        <v>396555</v>
      </c>
      <c r="E1189" s="273">
        <v>30000</v>
      </c>
      <c r="F1189" s="273">
        <v>124955</v>
      </c>
      <c r="G1189" s="262">
        <f>SUM(D1189:F1189)</f>
        <v>551510</v>
      </c>
      <c r="H1189" s="262">
        <f t="shared" ref="H1189:H1252" si="214">C1189*D1189</f>
        <v>396555</v>
      </c>
      <c r="I1189" s="262">
        <f t="shared" ref="I1189:I1252" si="215">C1189*E1189</f>
        <v>30000</v>
      </c>
      <c r="J1189" s="262">
        <f t="shared" ref="J1189:J1252" si="216">C1189*F1189</f>
        <v>124955</v>
      </c>
      <c r="K1189" s="262">
        <f t="shared" ref="K1189:K1252" si="217">C1189*G1189</f>
        <v>551510</v>
      </c>
      <c r="L1189" s="7"/>
    </row>
    <row r="1190" spans="1:12" x14ac:dyDescent="0.25">
      <c r="A1190" s="261"/>
      <c r="B1190" s="546" t="s">
        <v>920</v>
      </c>
      <c r="C1190" s="273">
        <v>77</v>
      </c>
      <c r="D1190" s="273">
        <v>363553</v>
      </c>
      <c r="E1190" s="273">
        <v>30000</v>
      </c>
      <c r="F1190" s="273">
        <v>117934</v>
      </c>
      <c r="G1190" s="262">
        <f t="shared" ref="G1190:G1198" si="218">SUM(D1190:F1190)</f>
        <v>511487</v>
      </c>
      <c r="H1190" s="262">
        <f t="shared" si="214"/>
        <v>27993581</v>
      </c>
      <c r="I1190" s="262">
        <f t="shared" si="215"/>
        <v>2310000</v>
      </c>
      <c r="J1190" s="262">
        <f t="shared" si="216"/>
        <v>9080918</v>
      </c>
      <c r="K1190" s="262">
        <f t="shared" si="217"/>
        <v>39384499</v>
      </c>
      <c r="L1190" s="7"/>
    </row>
    <row r="1191" spans="1:12" s="17" customFormat="1" x14ac:dyDescent="0.25">
      <c r="A1191" s="261"/>
      <c r="B1191" s="546" t="s">
        <v>824</v>
      </c>
      <c r="C1191" s="273">
        <v>21</v>
      </c>
      <c r="D1191" s="273">
        <v>372540</v>
      </c>
      <c r="E1191" s="273">
        <v>30000</v>
      </c>
      <c r="F1191" s="273">
        <v>119118</v>
      </c>
      <c r="G1191" s="262">
        <f t="shared" si="218"/>
        <v>521658</v>
      </c>
      <c r="H1191" s="262">
        <f t="shared" si="214"/>
        <v>7823340</v>
      </c>
      <c r="I1191" s="262">
        <f t="shared" si="215"/>
        <v>630000</v>
      </c>
      <c r="J1191" s="262">
        <f t="shared" si="216"/>
        <v>2501478</v>
      </c>
      <c r="K1191" s="262">
        <f t="shared" si="217"/>
        <v>10954818</v>
      </c>
      <c r="L1191" s="7"/>
    </row>
    <row r="1192" spans="1:12" x14ac:dyDescent="0.25">
      <c r="A1192" s="261"/>
      <c r="B1192" s="546" t="s">
        <v>913</v>
      </c>
      <c r="C1192" s="273">
        <v>2</v>
      </c>
      <c r="D1192" s="273">
        <v>390514</v>
      </c>
      <c r="E1192" s="273">
        <v>30000</v>
      </c>
      <c r="F1192" s="273">
        <v>123945</v>
      </c>
      <c r="G1192" s="262">
        <f t="shared" si="218"/>
        <v>544459</v>
      </c>
      <c r="H1192" s="262">
        <f t="shared" si="214"/>
        <v>781028</v>
      </c>
      <c r="I1192" s="262">
        <f t="shared" si="215"/>
        <v>60000</v>
      </c>
      <c r="J1192" s="262">
        <f t="shared" si="216"/>
        <v>247890</v>
      </c>
      <c r="K1192" s="262">
        <f t="shared" si="217"/>
        <v>1088918</v>
      </c>
      <c r="L1192" s="7"/>
    </row>
    <row r="1193" spans="1:12" x14ac:dyDescent="0.25">
      <c r="A1193" s="261"/>
      <c r="B1193" s="546" t="s">
        <v>801</v>
      </c>
      <c r="C1193" s="273">
        <v>1</v>
      </c>
      <c r="D1193" s="273">
        <v>399501</v>
      </c>
      <c r="E1193" s="273">
        <v>30000</v>
      </c>
      <c r="F1193" s="273">
        <v>125901</v>
      </c>
      <c r="G1193" s="262">
        <f t="shared" si="218"/>
        <v>555402</v>
      </c>
      <c r="H1193" s="262">
        <f t="shared" si="214"/>
        <v>399501</v>
      </c>
      <c r="I1193" s="262">
        <f t="shared" si="215"/>
        <v>30000</v>
      </c>
      <c r="J1193" s="262">
        <f t="shared" si="216"/>
        <v>125901</v>
      </c>
      <c r="K1193" s="262">
        <f t="shared" si="217"/>
        <v>555402</v>
      </c>
      <c r="L1193" s="7"/>
    </row>
    <row r="1194" spans="1:12" x14ac:dyDescent="0.25">
      <c r="A1194" s="261"/>
      <c r="B1194" s="546" t="s">
        <v>921</v>
      </c>
      <c r="C1194" s="273">
        <v>10</v>
      </c>
      <c r="D1194" s="273">
        <v>408488</v>
      </c>
      <c r="E1194" s="273">
        <v>30000</v>
      </c>
      <c r="F1194" s="273">
        <v>128018</v>
      </c>
      <c r="G1194" s="262">
        <f t="shared" si="218"/>
        <v>566506</v>
      </c>
      <c r="H1194" s="262">
        <f t="shared" si="214"/>
        <v>4084880</v>
      </c>
      <c r="I1194" s="262">
        <f t="shared" si="215"/>
        <v>300000</v>
      </c>
      <c r="J1194" s="262">
        <f t="shared" si="216"/>
        <v>1280180</v>
      </c>
      <c r="K1194" s="262">
        <f t="shared" si="217"/>
        <v>5665060</v>
      </c>
      <c r="L1194" s="7"/>
    </row>
    <row r="1195" spans="1:12" x14ac:dyDescent="0.25">
      <c r="A1195" s="261"/>
      <c r="B1195" s="546" t="s">
        <v>922</v>
      </c>
      <c r="C1195" s="273">
        <v>1</v>
      </c>
      <c r="D1195" s="273">
        <v>417475</v>
      </c>
      <c r="E1195" s="273">
        <v>30000</v>
      </c>
      <c r="F1195" s="273">
        <v>129526</v>
      </c>
      <c r="G1195" s="262">
        <f t="shared" si="218"/>
        <v>577001</v>
      </c>
      <c r="H1195" s="262">
        <f t="shared" si="214"/>
        <v>417475</v>
      </c>
      <c r="I1195" s="262">
        <f t="shared" si="215"/>
        <v>30000</v>
      </c>
      <c r="J1195" s="262">
        <f t="shared" si="216"/>
        <v>129526</v>
      </c>
      <c r="K1195" s="262">
        <f t="shared" si="217"/>
        <v>577001</v>
      </c>
      <c r="L1195" s="7"/>
    </row>
    <row r="1196" spans="1:12" x14ac:dyDescent="0.25">
      <c r="A1196" s="261"/>
      <c r="B1196" s="546" t="s">
        <v>923</v>
      </c>
      <c r="C1196" s="273">
        <v>1</v>
      </c>
      <c r="D1196" s="273">
        <v>426462</v>
      </c>
      <c r="E1196" s="273">
        <v>30000</v>
      </c>
      <c r="F1196" s="273">
        <v>130821</v>
      </c>
      <c r="G1196" s="262">
        <f t="shared" si="218"/>
        <v>587283</v>
      </c>
      <c r="H1196" s="262">
        <f t="shared" si="214"/>
        <v>426462</v>
      </c>
      <c r="I1196" s="262">
        <f t="shared" si="215"/>
        <v>30000</v>
      </c>
      <c r="J1196" s="262">
        <f t="shared" si="216"/>
        <v>130821</v>
      </c>
      <c r="K1196" s="262">
        <f t="shared" si="217"/>
        <v>587283</v>
      </c>
      <c r="L1196" s="7"/>
    </row>
    <row r="1197" spans="1:12" x14ac:dyDescent="0.25">
      <c r="A1197" s="261"/>
      <c r="B1197" s="546" t="s">
        <v>924</v>
      </c>
      <c r="C1197" s="273">
        <v>1</v>
      </c>
      <c r="D1197" s="273">
        <v>453423</v>
      </c>
      <c r="E1197" s="273">
        <v>30000</v>
      </c>
      <c r="F1197" s="273">
        <v>138048</v>
      </c>
      <c r="G1197" s="262">
        <f t="shared" si="218"/>
        <v>621471</v>
      </c>
      <c r="H1197" s="262">
        <f t="shared" si="214"/>
        <v>453423</v>
      </c>
      <c r="I1197" s="262">
        <f t="shared" si="215"/>
        <v>30000</v>
      </c>
      <c r="J1197" s="262">
        <f t="shared" si="216"/>
        <v>138048</v>
      </c>
      <c r="K1197" s="262">
        <f t="shared" si="217"/>
        <v>621471</v>
      </c>
      <c r="L1197" s="7"/>
    </row>
    <row r="1198" spans="1:12" x14ac:dyDescent="0.25">
      <c r="A1198" s="261"/>
      <c r="B1198" s="546" t="s">
        <v>869</v>
      </c>
      <c r="C1198" s="273">
        <v>1</v>
      </c>
      <c r="D1198" s="273">
        <v>489371</v>
      </c>
      <c r="E1198" s="273">
        <v>30000</v>
      </c>
      <c r="F1198" s="273">
        <v>146354</v>
      </c>
      <c r="G1198" s="262">
        <f t="shared" si="218"/>
        <v>665725</v>
      </c>
      <c r="H1198" s="262">
        <f t="shared" si="214"/>
        <v>489371</v>
      </c>
      <c r="I1198" s="262">
        <f t="shared" si="215"/>
        <v>30000</v>
      </c>
      <c r="J1198" s="262">
        <f t="shared" si="216"/>
        <v>146354</v>
      </c>
      <c r="K1198" s="262">
        <f t="shared" si="217"/>
        <v>665725</v>
      </c>
      <c r="L1198" s="7"/>
    </row>
    <row r="1199" spans="1:12" x14ac:dyDescent="0.25">
      <c r="A1199" s="261"/>
      <c r="B1199" s="271" t="s">
        <v>252</v>
      </c>
      <c r="C1199" s="262">
        <v>4</v>
      </c>
      <c r="D1199" s="262">
        <v>397690</v>
      </c>
      <c r="E1199" s="262">
        <v>30000</v>
      </c>
      <c r="F1199" s="262">
        <v>125577.96</v>
      </c>
      <c r="G1199" s="262">
        <f t="shared" ref="G1199:G1262" si="219">SUM(D1199:F1199)</f>
        <v>553267.96</v>
      </c>
      <c r="H1199" s="262">
        <f t="shared" si="214"/>
        <v>1590760</v>
      </c>
      <c r="I1199" s="262">
        <f t="shared" si="215"/>
        <v>120000</v>
      </c>
      <c r="J1199" s="262">
        <f t="shared" si="216"/>
        <v>502311.84</v>
      </c>
      <c r="K1199" s="262">
        <f t="shared" si="217"/>
        <v>2213071.84</v>
      </c>
      <c r="L1199" s="7"/>
    </row>
    <row r="1200" spans="1:12" x14ac:dyDescent="0.25">
      <c r="A1200" s="261"/>
      <c r="B1200" s="271" t="s">
        <v>253</v>
      </c>
      <c r="C1200" s="262">
        <v>18</v>
      </c>
      <c r="D1200" s="262">
        <v>408485</v>
      </c>
      <c r="E1200" s="262">
        <v>30000</v>
      </c>
      <c r="F1200" s="262">
        <v>128016</v>
      </c>
      <c r="G1200" s="262">
        <f t="shared" si="219"/>
        <v>566501</v>
      </c>
      <c r="H1200" s="262">
        <f t="shared" si="214"/>
        <v>7352730</v>
      </c>
      <c r="I1200" s="262">
        <f t="shared" si="215"/>
        <v>540000</v>
      </c>
      <c r="J1200" s="262">
        <f t="shared" si="216"/>
        <v>2304288</v>
      </c>
      <c r="K1200" s="262">
        <f t="shared" si="217"/>
        <v>10197018</v>
      </c>
      <c r="L1200" s="7"/>
    </row>
    <row r="1201" spans="1:12" x14ac:dyDescent="0.25">
      <c r="A1201" s="261"/>
      <c r="B1201" s="271" t="s">
        <v>254</v>
      </c>
      <c r="C1201" s="262">
        <v>18</v>
      </c>
      <c r="D1201" s="262">
        <v>419280</v>
      </c>
      <c r="E1201" s="262">
        <v>30000</v>
      </c>
      <c r="F1201" s="262">
        <v>130658.04</v>
      </c>
      <c r="G1201" s="262">
        <f t="shared" si="219"/>
        <v>579938.04</v>
      </c>
      <c r="H1201" s="262">
        <f t="shared" si="214"/>
        <v>7547040</v>
      </c>
      <c r="I1201" s="262">
        <f t="shared" si="215"/>
        <v>540000</v>
      </c>
      <c r="J1201" s="262">
        <f t="shared" si="216"/>
        <v>2351844.7199999997</v>
      </c>
      <c r="K1201" s="262">
        <f t="shared" si="217"/>
        <v>10438884.720000001</v>
      </c>
      <c r="L1201" s="7"/>
    </row>
    <row r="1202" spans="1:12" x14ac:dyDescent="0.25">
      <c r="A1202" s="261"/>
      <c r="B1202" s="271" t="s">
        <v>255</v>
      </c>
      <c r="C1202" s="262">
        <v>24</v>
      </c>
      <c r="D1202" s="262">
        <v>430075</v>
      </c>
      <c r="E1202" s="262">
        <v>30000</v>
      </c>
      <c r="F1202" s="262">
        <v>132678</v>
      </c>
      <c r="G1202" s="262">
        <f t="shared" si="219"/>
        <v>592753</v>
      </c>
      <c r="H1202" s="262">
        <f t="shared" si="214"/>
        <v>10321800</v>
      </c>
      <c r="I1202" s="262">
        <f t="shared" si="215"/>
        <v>720000</v>
      </c>
      <c r="J1202" s="262">
        <f t="shared" si="216"/>
        <v>3184272</v>
      </c>
      <c r="K1202" s="262">
        <f t="shared" si="217"/>
        <v>14226072</v>
      </c>
      <c r="L1202" s="7"/>
    </row>
    <row r="1203" spans="1:12" x14ac:dyDescent="0.25">
      <c r="A1203" s="261"/>
      <c r="B1203" s="271" t="s">
        <v>256</v>
      </c>
      <c r="C1203" s="262">
        <v>4</v>
      </c>
      <c r="D1203" s="262">
        <v>440870</v>
      </c>
      <c r="E1203" s="262">
        <v>30000</v>
      </c>
      <c r="F1203" s="262">
        <v>135168.95999999999</v>
      </c>
      <c r="G1203" s="262">
        <f t="shared" si="219"/>
        <v>606038.96</v>
      </c>
      <c r="H1203" s="262">
        <f t="shared" si="214"/>
        <v>1763480</v>
      </c>
      <c r="I1203" s="262">
        <f t="shared" si="215"/>
        <v>120000</v>
      </c>
      <c r="J1203" s="262">
        <f t="shared" si="216"/>
        <v>540675.83999999997</v>
      </c>
      <c r="K1203" s="262">
        <f t="shared" si="217"/>
        <v>2424155.84</v>
      </c>
      <c r="L1203" s="7"/>
    </row>
    <row r="1204" spans="1:12" x14ac:dyDescent="0.25">
      <c r="A1204" s="261"/>
      <c r="B1204" s="271" t="s">
        <v>257</v>
      </c>
      <c r="C1204" s="262">
        <v>4</v>
      </c>
      <c r="D1204" s="262">
        <v>451665</v>
      </c>
      <c r="E1204" s="262">
        <v>30000</v>
      </c>
      <c r="F1204" s="262">
        <v>137820</v>
      </c>
      <c r="G1204" s="262">
        <f t="shared" si="219"/>
        <v>619485</v>
      </c>
      <c r="H1204" s="262">
        <f t="shared" si="214"/>
        <v>1806660</v>
      </c>
      <c r="I1204" s="262">
        <f t="shared" si="215"/>
        <v>120000</v>
      </c>
      <c r="J1204" s="262">
        <f t="shared" si="216"/>
        <v>551280</v>
      </c>
      <c r="K1204" s="262">
        <f t="shared" si="217"/>
        <v>2477940</v>
      </c>
      <c r="L1204" s="7"/>
    </row>
    <row r="1205" spans="1:12" x14ac:dyDescent="0.25">
      <c r="A1205" s="261"/>
      <c r="B1205" s="271" t="s">
        <v>258</v>
      </c>
      <c r="C1205" s="262">
        <v>5</v>
      </c>
      <c r="D1205" s="262">
        <v>462460</v>
      </c>
      <c r="E1205" s="262">
        <v>30000</v>
      </c>
      <c r="F1205" s="262">
        <v>140256</v>
      </c>
      <c r="G1205" s="262">
        <f t="shared" si="219"/>
        <v>632716</v>
      </c>
      <c r="H1205" s="262">
        <f t="shared" si="214"/>
        <v>2312300</v>
      </c>
      <c r="I1205" s="262">
        <f t="shared" si="215"/>
        <v>150000</v>
      </c>
      <c r="J1205" s="262">
        <f t="shared" si="216"/>
        <v>701280</v>
      </c>
      <c r="K1205" s="262">
        <f t="shared" si="217"/>
        <v>3163580</v>
      </c>
      <c r="L1205" s="7"/>
    </row>
    <row r="1206" spans="1:12" x14ac:dyDescent="0.25">
      <c r="A1206" s="261"/>
      <c r="B1206" s="271" t="s">
        <v>259</v>
      </c>
      <c r="C1206" s="262">
        <v>6</v>
      </c>
      <c r="D1206" s="262">
        <v>473255</v>
      </c>
      <c r="E1206" s="262">
        <v>30000</v>
      </c>
      <c r="F1206" s="262">
        <v>142709.04</v>
      </c>
      <c r="G1206" s="262">
        <f t="shared" si="219"/>
        <v>645964.04</v>
      </c>
      <c r="H1206" s="262">
        <f t="shared" si="214"/>
        <v>2839530</v>
      </c>
      <c r="I1206" s="262">
        <f t="shared" si="215"/>
        <v>180000</v>
      </c>
      <c r="J1206" s="262">
        <f t="shared" si="216"/>
        <v>856254.24</v>
      </c>
      <c r="K1206" s="262">
        <f t="shared" si="217"/>
        <v>3875784.24</v>
      </c>
      <c r="L1206" s="7"/>
    </row>
    <row r="1207" spans="1:12" x14ac:dyDescent="0.25">
      <c r="A1207" s="261"/>
      <c r="B1207" s="271" t="s">
        <v>260</v>
      </c>
      <c r="C1207" s="262">
        <v>2</v>
      </c>
      <c r="D1207" s="262">
        <v>484050</v>
      </c>
      <c r="E1207" s="262">
        <v>30000</v>
      </c>
      <c r="F1207" s="262">
        <v>145151.04000000001</v>
      </c>
      <c r="G1207" s="262">
        <f t="shared" si="219"/>
        <v>659201.04</v>
      </c>
      <c r="H1207" s="262">
        <f t="shared" si="214"/>
        <v>968100</v>
      </c>
      <c r="I1207" s="262">
        <f t="shared" si="215"/>
        <v>60000</v>
      </c>
      <c r="J1207" s="262">
        <f t="shared" si="216"/>
        <v>290302.08000000002</v>
      </c>
      <c r="K1207" s="262">
        <f t="shared" si="217"/>
        <v>1318402.08</v>
      </c>
      <c r="L1207" s="7"/>
    </row>
    <row r="1208" spans="1:12" x14ac:dyDescent="0.25">
      <c r="A1208" s="261"/>
      <c r="B1208" s="271" t="s">
        <v>261</v>
      </c>
      <c r="C1208" s="262">
        <v>7</v>
      </c>
      <c r="D1208" s="262">
        <v>494845</v>
      </c>
      <c r="E1208" s="262">
        <v>30000</v>
      </c>
      <c r="F1208" s="262">
        <v>147498</v>
      </c>
      <c r="G1208" s="262">
        <f t="shared" si="219"/>
        <v>672343</v>
      </c>
      <c r="H1208" s="262">
        <f t="shared" si="214"/>
        <v>3463915</v>
      </c>
      <c r="I1208" s="262">
        <f t="shared" si="215"/>
        <v>210000</v>
      </c>
      <c r="J1208" s="262">
        <f t="shared" si="216"/>
        <v>1032486</v>
      </c>
      <c r="K1208" s="262">
        <f t="shared" si="217"/>
        <v>4706401</v>
      </c>
      <c r="L1208" s="7"/>
    </row>
    <row r="1209" spans="1:12" x14ac:dyDescent="0.25">
      <c r="A1209" s="261"/>
      <c r="B1209" s="271" t="s">
        <v>262</v>
      </c>
      <c r="C1209" s="262">
        <v>27</v>
      </c>
      <c r="D1209" s="262">
        <v>505640</v>
      </c>
      <c r="E1209" s="262">
        <v>30000</v>
      </c>
      <c r="F1209" s="262">
        <v>150038.04</v>
      </c>
      <c r="G1209" s="262">
        <f t="shared" si="219"/>
        <v>685678.04</v>
      </c>
      <c r="H1209" s="262">
        <f t="shared" si="214"/>
        <v>13652280</v>
      </c>
      <c r="I1209" s="262">
        <f t="shared" si="215"/>
        <v>810000</v>
      </c>
      <c r="J1209" s="262">
        <f t="shared" si="216"/>
        <v>4051027.08</v>
      </c>
      <c r="K1209" s="262">
        <f t="shared" si="217"/>
        <v>18513307.080000002</v>
      </c>
      <c r="L1209" s="7"/>
    </row>
    <row r="1210" spans="1:12" x14ac:dyDescent="0.25">
      <c r="A1210" s="261"/>
      <c r="B1210" s="271" t="s">
        <v>264</v>
      </c>
      <c r="C1210" s="262">
        <v>2</v>
      </c>
      <c r="D1210" s="262">
        <v>527230</v>
      </c>
      <c r="E1210" s="262">
        <v>30000</v>
      </c>
      <c r="F1210" s="262">
        <v>155133</v>
      </c>
      <c r="G1210" s="262">
        <f t="shared" si="219"/>
        <v>712363</v>
      </c>
      <c r="H1210" s="262">
        <f t="shared" si="214"/>
        <v>1054460</v>
      </c>
      <c r="I1210" s="262">
        <f t="shared" si="215"/>
        <v>60000</v>
      </c>
      <c r="J1210" s="262">
        <f t="shared" si="216"/>
        <v>310266</v>
      </c>
      <c r="K1210" s="262">
        <f t="shared" si="217"/>
        <v>1424726</v>
      </c>
      <c r="L1210" s="7"/>
    </row>
    <row r="1211" spans="1:12" x14ac:dyDescent="0.25">
      <c r="A1211" s="261"/>
      <c r="B1211" s="271" t="s">
        <v>265</v>
      </c>
      <c r="C1211" s="262">
        <v>11</v>
      </c>
      <c r="D1211" s="262">
        <v>412917</v>
      </c>
      <c r="E1211" s="262">
        <v>30000</v>
      </c>
      <c r="F1211" s="262">
        <v>128034.98</v>
      </c>
      <c r="G1211" s="262">
        <f t="shared" si="219"/>
        <v>570951.98</v>
      </c>
      <c r="H1211" s="262">
        <f t="shared" si="214"/>
        <v>4542087</v>
      </c>
      <c r="I1211" s="262">
        <f t="shared" si="215"/>
        <v>330000</v>
      </c>
      <c r="J1211" s="262">
        <f t="shared" si="216"/>
        <v>1408384.78</v>
      </c>
      <c r="K1211" s="262">
        <f t="shared" si="217"/>
        <v>6280471.7799999993</v>
      </c>
      <c r="L1211" s="7"/>
    </row>
    <row r="1212" spans="1:12" x14ac:dyDescent="0.25">
      <c r="A1212" s="261"/>
      <c r="B1212" s="271" t="s">
        <v>266</v>
      </c>
      <c r="C1212" s="262">
        <v>7</v>
      </c>
      <c r="D1212" s="262">
        <v>425464</v>
      </c>
      <c r="E1212" s="262">
        <v>30000</v>
      </c>
      <c r="F1212" s="262">
        <v>131883.96</v>
      </c>
      <c r="G1212" s="262">
        <f t="shared" si="219"/>
        <v>587347.96</v>
      </c>
      <c r="H1212" s="262">
        <f t="shared" si="214"/>
        <v>2978248</v>
      </c>
      <c r="I1212" s="262">
        <f t="shared" si="215"/>
        <v>210000</v>
      </c>
      <c r="J1212" s="262">
        <f t="shared" si="216"/>
        <v>923187.72</v>
      </c>
      <c r="K1212" s="262">
        <f t="shared" si="217"/>
        <v>4111435.7199999997</v>
      </c>
      <c r="L1212" s="7"/>
    </row>
    <row r="1213" spans="1:12" x14ac:dyDescent="0.25">
      <c r="A1213" s="261"/>
      <c r="B1213" s="271" t="s">
        <v>267</v>
      </c>
      <c r="C1213" s="262">
        <v>8</v>
      </c>
      <c r="D1213" s="262">
        <v>438011</v>
      </c>
      <c r="E1213" s="262">
        <v>30000</v>
      </c>
      <c r="F1213" s="262">
        <v>134691.96</v>
      </c>
      <c r="G1213" s="262">
        <f t="shared" si="219"/>
        <v>602702.96</v>
      </c>
      <c r="H1213" s="262">
        <f t="shared" si="214"/>
        <v>3504088</v>
      </c>
      <c r="I1213" s="262">
        <f t="shared" si="215"/>
        <v>240000</v>
      </c>
      <c r="J1213" s="262">
        <f t="shared" si="216"/>
        <v>1077535.68</v>
      </c>
      <c r="K1213" s="262">
        <f t="shared" si="217"/>
        <v>4821623.68</v>
      </c>
      <c r="L1213" s="7"/>
    </row>
    <row r="1214" spans="1:12" x14ac:dyDescent="0.25">
      <c r="A1214" s="261"/>
      <c r="B1214" s="271" t="s">
        <v>268</v>
      </c>
      <c r="C1214" s="262">
        <v>9</v>
      </c>
      <c r="D1214" s="262">
        <v>450558</v>
      </c>
      <c r="E1214" s="262">
        <v>30000</v>
      </c>
      <c r="F1214" s="262">
        <v>137562</v>
      </c>
      <c r="G1214" s="262">
        <f t="shared" si="219"/>
        <v>618120</v>
      </c>
      <c r="H1214" s="262">
        <f t="shared" si="214"/>
        <v>4055022</v>
      </c>
      <c r="I1214" s="262">
        <f t="shared" si="215"/>
        <v>270000</v>
      </c>
      <c r="J1214" s="262">
        <f t="shared" si="216"/>
        <v>1238058</v>
      </c>
      <c r="K1214" s="262">
        <f t="shared" si="217"/>
        <v>5563080</v>
      </c>
      <c r="L1214" s="7"/>
    </row>
    <row r="1215" spans="1:12" x14ac:dyDescent="0.25">
      <c r="A1215" s="261"/>
      <c r="B1215" s="271" t="s">
        <v>269</v>
      </c>
      <c r="C1215" s="262">
        <v>2</v>
      </c>
      <c r="D1215" s="262">
        <v>463105</v>
      </c>
      <c r="E1215" s="262">
        <v>30000</v>
      </c>
      <c r="F1215" s="262">
        <v>140418.96</v>
      </c>
      <c r="G1215" s="262">
        <f t="shared" si="219"/>
        <v>633523.96</v>
      </c>
      <c r="H1215" s="262">
        <f t="shared" si="214"/>
        <v>926210</v>
      </c>
      <c r="I1215" s="262">
        <f t="shared" si="215"/>
        <v>60000</v>
      </c>
      <c r="J1215" s="262">
        <f t="shared" si="216"/>
        <v>280837.92</v>
      </c>
      <c r="K1215" s="262">
        <f t="shared" si="217"/>
        <v>1267047.92</v>
      </c>
      <c r="L1215" s="7"/>
    </row>
    <row r="1216" spans="1:12" x14ac:dyDescent="0.25">
      <c r="A1216" s="261"/>
      <c r="B1216" s="271" t="s">
        <v>270</v>
      </c>
      <c r="C1216" s="262">
        <v>11</v>
      </c>
      <c r="D1216" s="262">
        <v>475652</v>
      </c>
      <c r="E1216" s="262">
        <v>30000</v>
      </c>
      <c r="F1216" s="262">
        <v>143258.04</v>
      </c>
      <c r="G1216" s="262">
        <f t="shared" si="219"/>
        <v>648910.04</v>
      </c>
      <c r="H1216" s="262">
        <f t="shared" si="214"/>
        <v>5232172</v>
      </c>
      <c r="I1216" s="262">
        <f t="shared" si="215"/>
        <v>330000</v>
      </c>
      <c r="J1216" s="262">
        <f t="shared" si="216"/>
        <v>1575838.4400000002</v>
      </c>
      <c r="K1216" s="262">
        <f t="shared" si="217"/>
        <v>7138010.4400000004</v>
      </c>
      <c r="L1216" s="7"/>
    </row>
    <row r="1217" spans="1:12" x14ac:dyDescent="0.25">
      <c r="A1217" s="261"/>
      <c r="B1217" s="271" t="s">
        <v>272</v>
      </c>
      <c r="C1217" s="262">
        <v>4</v>
      </c>
      <c r="D1217" s="262">
        <v>500746</v>
      </c>
      <c r="E1217" s="262">
        <v>30000</v>
      </c>
      <c r="F1217" s="262">
        <v>148932.96</v>
      </c>
      <c r="G1217" s="262">
        <f t="shared" si="219"/>
        <v>679678.96</v>
      </c>
      <c r="H1217" s="262">
        <f t="shared" si="214"/>
        <v>2002984</v>
      </c>
      <c r="I1217" s="262">
        <f t="shared" si="215"/>
        <v>120000</v>
      </c>
      <c r="J1217" s="262">
        <f t="shared" si="216"/>
        <v>595731.84</v>
      </c>
      <c r="K1217" s="262">
        <f t="shared" si="217"/>
        <v>2718715.84</v>
      </c>
      <c r="L1217" s="7"/>
    </row>
    <row r="1218" spans="1:12" x14ac:dyDescent="0.25">
      <c r="A1218" s="261"/>
      <c r="B1218" s="271" t="s">
        <v>273</v>
      </c>
      <c r="C1218" s="262">
        <v>8</v>
      </c>
      <c r="D1218" s="262">
        <v>513293</v>
      </c>
      <c r="E1218" s="262">
        <v>30000</v>
      </c>
      <c r="F1218" s="262">
        <v>151764</v>
      </c>
      <c r="G1218" s="262">
        <f t="shared" si="219"/>
        <v>695057</v>
      </c>
      <c r="H1218" s="262">
        <f t="shared" si="214"/>
        <v>4106344</v>
      </c>
      <c r="I1218" s="262">
        <f t="shared" si="215"/>
        <v>240000</v>
      </c>
      <c r="J1218" s="262">
        <f t="shared" si="216"/>
        <v>1214112</v>
      </c>
      <c r="K1218" s="262">
        <f t="shared" si="217"/>
        <v>5560456</v>
      </c>
      <c r="L1218" s="7"/>
    </row>
    <row r="1219" spans="1:12" x14ac:dyDescent="0.25">
      <c r="A1219" s="261"/>
      <c r="B1219" s="271" t="s">
        <v>274</v>
      </c>
      <c r="C1219" s="262">
        <v>43</v>
      </c>
      <c r="D1219" s="262">
        <v>525840</v>
      </c>
      <c r="E1219" s="262">
        <v>30000</v>
      </c>
      <c r="F1219" s="262">
        <v>154632</v>
      </c>
      <c r="G1219" s="262">
        <f t="shared" si="219"/>
        <v>710472</v>
      </c>
      <c r="H1219" s="262">
        <f t="shared" si="214"/>
        <v>22611120</v>
      </c>
      <c r="I1219" s="262">
        <f t="shared" si="215"/>
        <v>1290000</v>
      </c>
      <c r="J1219" s="262">
        <f t="shared" si="216"/>
        <v>6649176</v>
      </c>
      <c r="K1219" s="262">
        <f t="shared" si="217"/>
        <v>30550296</v>
      </c>
      <c r="L1219" s="7"/>
    </row>
    <row r="1220" spans="1:12" x14ac:dyDescent="0.25">
      <c r="A1220" s="261"/>
      <c r="B1220" s="271" t="s">
        <v>275</v>
      </c>
      <c r="C1220" s="262">
        <v>29</v>
      </c>
      <c r="D1220" s="262">
        <v>538387</v>
      </c>
      <c r="E1220" s="262">
        <v>30000</v>
      </c>
      <c r="F1220" s="262">
        <v>157469.04</v>
      </c>
      <c r="G1220" s="262">
        <f t="shared" si="219"/>
        <v>725856.04</v>
      </c>
      <c r="H1220" s="262">
        <f t="shared" si="214"/>
        <v>15613223</v>
      </c>
      <c r="I1220" s="262">
        <f t="shared" si="215"/>
        <v>870000</v>
      </c>
      <c r="J1220" s="262">
        <f t="shared" si="216"/>
        <v>4566602.16</v>
      </c>
      <c r="K1220" s="262">
        <f t="shared" si="217"/>
        <v>21049825.16</v>
      </c>
      <c r="L1220" s="7"/>
    </row>
    <row r="1221" spans="1:12" x14ac:dyDescent="0.25">
      <c r="A1221" s="261"/>
      <c r="B1221" s="271" t="s">
        <v>276</v>
      </c>
      <c r="C1221" s="262">
        <v>4</v>
      </c>
      <c r="D1221" s="262">
        <v>550934</v>
      </c>
      <c r="E1221" s="262">
        <v>30000</v>
      </c>
      <c r="F1221" s="262">
        <v>160506</v>
      </c>
      <c r="G1221" s="262">
        <f t="shared" si="219"/>
        <v>741440</v>
      </c>
      <c r="H1221" s="262">
        <f t="shared" si="214"/>
        <v>2203736</v>
      </c>
      <c r="I1221" s="262">
        <f t="shared" si="215"/>
        <v>120000</v>
      </c>
      <c r="J1221" s="262">
        <f t="shared" si="216"/>
        <v>642024</v>
      </c>
      <c r="K1221" s="262">
        <f t="shared" si="217"/>
        <v>2965760</v>
      </c>
      <c r="L1221" s="7"/>
    </row>
    <row r="1222" spans="1:12" x14ac:dyDescent="0.25">
      <c r="A1222" s="261"/>
      <c r="B1222" s="271" t="s">
        <v>277</v>
      </c>
      <c r="C1222" s="262">
        <v>2</v>
      </c>
      <c r="D1222" s="262">
        <v>563481</v>
      </c>
      <c r="E1222" s="262">
        <v>30000</v>
      </c>
      <c r="F1222" s="262">
        <v>163356</v>
      </c>
      <c r="G1222" s="262">
        <f t="shared" si="219"/>
        <v>756837</v>
      </c>
      <c r="H1222" s="262">
        <f t="shared" si="214"/>
        <v>1126962</v>
      </c>
      <c r="I1222" s="262">
        <f t="shared" si="215"/>
        <v>60000</v>
      </c>
      <c r="J1222" s="262">
        <f t="shared" si="216"/>
        <v>326712</v>
      </c>
      <c r="K1222" s="262">
        <f t="shared" si="217"/>
        <v>1513674</v>
      </c>
      <c r="L1222" s="7"/>
    </row>
    <row r="1223" spans="1:12" x14ac:dyDescent="0.25">
      <c r="A1223" s="261"/>
      <c r="B1223" s="271" t="s">
        <v>279</v>
      </c>
      <c r="C1223" s="262">
        <v>5</v>
      </c>
      <c r="D1223" s="262">
        <v>588575</v>
      </c>
      <c r="E1223" s="262">
        <v>30000</v>
      </c>
      <c r="F1223" s="262">
        <v>171234.96</v>
      </c>
      <c r="G1223" s="262">
        <f t="shared" si="219"/>
        <v>789809.96</v>
      </c>
      <c r="H1223" s="262">
        <f t="shared" si="214"/>
        <v>2942875</v>
      </c>
      <c r="I1223" s="262">
        <f t="shared" si="215"/>
        <v>150000</v>
      </c>
      <c r="J1223" s="262">
        <f t="shared" si="216"/>
        <v>856174.79999999993</v>
      </c>
      <c r="K1223" s="262">
        <f t="shared" si="217"/>
        <v>3949049.8</v>
      </c>
      <c r="L1223" s="7"/>
    </row>
    <row r="1224" spans="1:12" x14ac:dyDescent="0.25">
      <c r="A1224" s="261"/>
      <c r="B1224" s="271" t="s">
        <v>280</v>
      </c>
      <c r="C1224" s="262">
        <v>4</v>
      </c>
      <c r="D1224" s="262">
        <v>481650</v>
      </c>
      <c r="E1224" s="262">
        <v>30000</v>
      </c>
      <c r="F1224" s="262">
        <v>154908</v>
      </c>
      <c r="G1224" s="262">
        <f t="shared" si="219"/>
        <v>666558</v>
      </c>
      <c r="H1224" s="262">
        <f t="shared" si="214"/>
        <v>1926600</v>
      </c>
      <c r="I1224" s="262">
        <f t="shared" si="215"/>
        <v>120000</v>
      </c>
      <c r="J1224" s="262">
        <f t="shared" si="216"/>
        <v>619632</v>
      </c>
      <c r="K1224" s="262">
        <f t="shared" si="217"/>
        <v>2666232</v>
      </c>
      <c r="L1224" s="7"/>
    </row>
    <row r="1225" spans="1:12" x14ac:dyDescent="0.25">
      <c r="A1225" s="261"/>
      <c r="B1225" s="271" t="s">
        <v>282</v>
      </c>
      <c r="C1225" s="262">
        <v>1</v>
      </c>
      <c r="D1225" s="262">
        <v>512228</v>
      </c>
      <c r="E1225" s="262">
        <v>30000</v>
      </c>
      <c r="F1225" s="262">
        <v>162659</v>
      </c>
      <c r="G1225" s="262">
        <f t="shared" si="219"/>
        <v>704887</v>
      </c>
      <c r="H1225" s="262">
        <f t="shared" si="214"/>
        <v>512228</v>
      </c>
      <c r="I1225" s="262">
        <f t="shared" si="215"/>
        <v>30000</v>
      </c>
      <c r="J1225" s="262">
        <f t="shared" si="216"/>
        <v>162659</v>
      </c>
      <c r="K1225" s="262">
        <f t="shared" si="217"/>
        <v>704887</v>
      </c>
      <c r="L1225" s="7"/>
    </row>
    <row r="1226" spans="1:12" x14ac:dyDescent="0.25">
      <c r="A1226" s="261"/>
      <c r="B1226" s="271" t="s">
        <v>283</v>
      </c>
      <c r="C1226" s="262">
        <v>4</v>
      </c>
      <c r="D1226" s="262">
        <v>527517</v>
      </c>
      <c r="E1226" s="262">
        <v>30000</v>
      </c>
      <c r="F1226" s="262">
        <v>155211.96</v>
      </c>
      <c r="G1226" s="262">
        <f t="shared" si="219"/>
        <v>712728.96</v>
      </c>
      <c r="H1226" s="262">
        <f t="shared" si="214"/>
        <v>2110068</v>
      </c>
      <c r="I1226" s="262">
        <f t="shared" si="215"/>
        <v>120000</v>
      </c>
      <c r="J1226" s="262">
        <f t="shared" si="216"/>
        <v>620847.84</v>
      </c>
      <c r="K1226" s="262">
        <f t="shared" si="217"/>
        <v>2850915.84</v>
      </c>
      <c r="L1226" s="7"/>
    </row>
    <row r="1227" spans="1:12" x14ac:dyDescent="0.25">
      <c r="A1227" s="261"/>
      <c r="B1227" s="271" t="s">
        <v>284</v>
      </c>
      <c r="C1227" s="262">
        <v>1</v>
      </c>
      <c r="D1227" s="262">
        <v>542806</v>
      </c>
      <c r="E1227" s="262">
        <v>30000</v>
      </c>
      <c r="F1227" s="262">
        <v>158411.04</v>
      </c>
      <c r="G1227" s="262">
        <f t="shared" si="219"/>
        <v>731217.04</v>
      </c>
      <c r="H1227" s="262">
        <f t="shared" si="214"/>
        <v>542806</v>
      </c>
      <c r="I1227" s="262">
        <f t="shared" si="215"/>
        <v>30000</v>
      </c>
      <c r="J1227" s="262">
        <f t="shared" si="216"/>
        <v>158411.04</v>
      </c>
      <c r="K1227" s="262">
        <f t="shared" si="217"/>
        <v>731217.04</v>
      </c>
      <c r="L1227" s="7"/>
    </row>
    <row r="1228" spans="1:12" x14ac:dyDescent="0.25">
      <c r="A1228" s="261"/>
      <c r="B1228" s="271" t="s">
        <v>285</v>
      </c>
      <c r="C1228" s="262">
        <v>2</v>
      </c>
      <c r="D1228" s="262">
        <v>558095</v>
      </c>
      <c r="E1228" s="262">
        <v>30000</v>
      </c>
      <c r="F1228" s="262">
        <v>162936.95999999999</v>
      </c>
      <c r="G1228" s="262">
        <f t="shared" si="219"/>
        <v>751031.96</v>
      </c>
      <c r="H1228" s="262">
        <f t="shared" si="214"/>
        <v>1116190</v>
      </c>
      <c r="I1228" s="262">
        <f t="shared" si="215"/>
        <v>60000</v>
      </c>
      <c r="J1228" s="262">
        <f t="shared" si="216"/>
        <v>325873.91999999998</v>
      </c>
      <c r="K1228" s="262">
        <f t="shared" si="217"/>
        <v>1502063.92</v>
      </c>
      <c r="L1228" s="7"/>
    </row>
    <row r="1229" spans="1:12" x14ac:dyDescent="0.25">
      <c r="A1229" s="261"/>
      <c r="B1229" s="271" t="s">
        <v>286</v>
      </c>
      <c r="C1229" s="262">
        <v>4</v>
      </c>
      <c r="D1229" s="262">
        <v>573384</v>
      </c>
      <c r="E1229" s="262">
        <v>30000</v>
      </c>
      <c r="F1229" s="262">
        <v>178320</v>
      </c>
      <c r="G1229" s="262">
        <f t="shared" si="219"/>
        <v>781704</v>
      </c>
      <c r="H1229" s="262">
        <f t="shared" si="214"/>
        <v>2293536</v>
      </c>
      <c r="I1229" s="262">
        <f t="shared" si="215"/>
        <v>120000</v>
      </c>
      <c r="J1229" s="262">
        <f t="shared" si="216"/>
        <v>713280</v>
      </c>
      <c r="K1229" s="262">
        <f t="shared" si="217"/>
        <v>3126816</v>
      </c>
      <c r="L1229" s="7"/>
    </row>
    <row r="1230" spans="1:12" x14ac:dyDescent="0.25">
      <c r="A1230" s="261"/>
      <c r="B1230" s="271" t="s">
        <v>287</v>
      </c>
      <c r="C1230" s="262">
        <v>4</v>
      </c>
      <c r="D1230" s="262">
        <v>588673</v>
      </c>
      <c r="E1230" s="262">
        <v>30000</v>
      </c>
      <c r="F1230" s="262">
        <v>168863.04</v>
      </c>
      <c r="G1230" s="262">
        <f t="shared" si="219"/>
        <v>787536.04</v>
      </c>
      <c r="H1230" s="262">
        <f t="shared" si="214"/>
        <v>2354692</v>
      </c>
      <c r="I1230" s="262">
        <f t="shared" si="215"/>
        <v>120000</v>
      </c>
      <c r="J1230" s="262">
        <f t="shared" si="216"/>
        <v>675452.16</v>
      </c>
      <c r="K1230" s="262">
        <f t="shared" si="217"/>
        <v>3150144.16</v>
      </c>
      <c r="L1230" s="7"/>
    </row>
    <row r="1231" spans="1:12" x14ac:dyDescent="0.25">
      <c r="A1231" s="261"/>
      <c r="B1231" s="271" t="s">
        <v>288</v>
      </c>
      <c r="C1231" s="262">
        <v>1</v>
      </c>
      <c r="D1231" s="262">
        <v>603962</v>
      </c>
      <c r="E1231" s="262">
        <v>30000</v>
      </c>
      <c r="F1231" s="262">
        <v>186098</v>
      </c>
      <c r="G1231" s="262">
        <f t="shared" si="219"/>
        <v>820060</v>
      </c>
      <c r="H1231" s="262">
        <f t="shared" si="214"/>
        <v>603962</v>
      </c>
      <c r="I1231" s="262">
        <f t="shared" si="215"/>
        <v>30000</v>
      </c>
      <c r="J1231" s="262">
        <f t="shared" si="216"/>
        <v>186098</v>
      </c>
      <c r="K1231" s="262">
        <f t="shared" si="217"/>
        <v>820060</v>
      </c>
      <c r="L1231" s="7"/>
    </row>
    <row r="1232" spans="1:12" x14ac:dyDescent="0.25">
      <c r="A1232" s="261"/>
      <c r="B1232" s="271" t="s">
        <v>295</v>
      </c>
      <c r="C1232" s="262">
        <v>23</v>
      </c>
      <c r="D1232" s="262">
        <v>767605</v>
      </c>
      <c r="E1232" s="262">
        <v>30000</v>
      </c>
      <c r="F1232" s="262">
        <v>182286.96</v>
      </c>
      <c r="G1232" s="262">
        <f t="shared" si="219"/>
        <v>979891.96</v>
      </c>
      <c r="H1232" s="262">
        <f t="shared" si="214"/>
        <v>17654915</v>
      </c>
      <c r="I1232" s="262">
        <f t="shared" si="215"/>
        <v>690000</v>
      </c>
      <c r="J1232" s="262">
        <f t="shared" si="216"/>
        <v>4192600.0799999996</v>
      </c>
      <c r="K1232" s="262">
        <f t="shared" si="217"/>
        <v>22537515.079999998</v>
      </c>
      <c r="L1232" s="7"/>
    </row>
    <row r="1233" spans="1:12" x14ac:dyDescent="0.25">
      <c r="A1233" s="261"/>
      <c r="B1233" s="271" t="s">
        <v>296</v>
      </c>
      <c r="C1233" s="262">
        <v>25</v>
      </c>
      <c r="D1233" s="262">
        <v>795691</v>
      </c>
      <c r="E1233" s="262">
        <v>30000</v>
      </c>
      <c r="F1233" s="262">
        <v>186897</v>
      </c>
      <c r="G1233" s="262">
        <f t="shared" si="219"/>
        <v>1012588</v>
      </c>
      <c r="H1233" s="262">
        <f t="shared" si="214"/>
        <v>19892275</v>
      </c>
      <c r="I1233" s="262">
        <f t="shared" si="215"/>
        <v>750000</v>
      </c>
      <c r="J1233" s="262">
        <f t="shared" si="216"/>
        <v>4672425</v>
      </c>
      <c r="K1233" s="262">
        <f t="shared" si="217"/>
        <v>25314700</v>
      </c>
      <c r="L1233" s="7"/>
    </row>
    <row r="1234" spans="1:12" x14ac:dyDescent="0.25">
      <c r="A1234" s="261"/>
      <c r="B1234" s="271" t="s">
        <v>297</v>
      </c>
      <c r="C1234" s="262">
        <v>2</v>
      </c>
      <c r="D1234" s="262">
        <v>823778</v>
      </c>
      <c r="E1234" s="262">
        <v>30000</v>
      </c>
      <c r="F1234" s="262">
        <v>206415</v>
      </c>
      <c r="G1234" s="262">
        <f t="shared" si="219"/>
        <v>1060193</v>
      </c>
      <c r="H1234" s="262">
        <f t="shared" si="214"/>
        <v>1647556</v>
      </c>
      <c r="I1234" s="262">
        <f t="shared" si="215"/>
        <v>60000</v>
      </c>
      <c r="J1234" s="262">
        <f t="shared" si="216"/>
        <v>412830</v>
      </c>
      <c r="K1234" s="262">
        <f t="shared" si="217"/>
        <v>2120386</v>
      </c>
      <c r="L1234" s="7"/>
    </row>
    <row r="1235" spans="1:12" x14ac:dyDescent="0.25">
      <c r="A1235" s="261"/>
      <c r="B1235" s="271" t="s">
        <v>298</v>
      </c>
      <c r="C1235" s="262">
        <v>3</v>
      </c>
      <c r="D1235" s="262">
        <v>851864</v>
      </c>
      <c r="E1235" s="262">
        <v>30000</v>
      </c>
      <c r="F1235" s="262">
        <v>197304.95999999999</v>
      </c>
      <c r="G1235" s="262">
        <f t="shared" si="219"/>
        <v>1079168.96</v>
      </c>
      <c r="H1235" s="262">
        <f t="shared" si="214"/>
        <v>2555592</v>
      </c>
      <c r="I1235" s="262">
        <f t="shared" si="215"/>
        <v>90000</v>
      </c>
      <c r="J1235" s="262">
        <f t="shared" si="216"/>
        <v>591914.88</v>
      </c>
      <c r="K1235" s="262">
        <f t="shared" si="217"/>
        <v>3237506.88</v>
      </c>
      <c r="L1235" s="7"/>
    </row>
    <row r="1236" spans="1:12" x14ac:dyDescent="0.25">
      <c r="A1236" s="261"/>
      <c r="B1236" s="271" t="s">
        <v>299</v>
      </c>
      <c r="C1236" s="262">
        <v>3</v>
      </c>
      <c r="D1236" s="262">
        <v>879950</v>
      </c>
      <c r="E1236" s="262">
        <v>30000</v>
      </c>
      <c r="F1236" s="262">
        <v>200613</v>
      </c>
      <c r="G1236" s="262">
        <f t="shared" si="219"/>
        <v>1110563</v>
      </c>
      <c r="H1236" s="262">
        <f t="shared" si="214"/>
        <v>2639850</v>
      </c>
      <c r="I1236" s="262">
        <f t="shared" si="215"/>
        <v>90000</v>
      </c>
      <c r="J1236" s="262">
        <f t="shared" si="216"/>
        <v>601839</v>
      </c>
      <c r="K1236" s="262">
        <f t="shared" si="217"/>
        <v>3331689</v>
      </c>
      <c r="L1236" s="7"/>
    </row>
    <row r="1237" spans="1:12" x14ac:dyDescent="0.25">
      <c r="A1237" s="261"/>
      <c r="B1237" s="271" t="s">
        <v>300</v>
      </c>
      <c r="C1237" s="262">
        <v>10</v>
      </c>
      <c r="D1237" s="262">
        <v>908037</v>
      </c>
      <c r="E1237" s="262">
        <v>30000</v>
      </c>
      <c r="F1237" s="262">
        <v>205332</v>
      </c>
      <c r="G1237" s="262">
        <f t="shared" si="219"/>
        <v>1143369</v>
      </c>
      <c r="H1237" s="262">
        <f t="shared" si="214"/>
        <v>9080370</v>
      </c>
      <c r="I1237" s="262">
        <f t="shared" si="215"/>
        <v>300000</v>
      </c>
      <c r="J1237" s="262">
        <f t="shared" si="216"/>
        <v>2053320</v>
      </c>
      <c r="K1237" s="262">
        <f t="shared" si="217"/>
        <v>11433690</v>
      </c>
      <c r="L1237" s="7"/>
    </row>
    <row r="1238" spans="1:12" x14ac:dyDescent="0.25">
      <c r="A1238" s="261"/>
      <c r="B1238" s="271" t="s">
        <v>301</v>
      </c>
      <c r="C1238" s="262">
        <v>3</v>
      </c>
      <c r="D1238" s="262">
        <v>936123</v>
      </c>
      <c r="E1238" s="262">
        <v>30000</v>
      </c>
      <c r="F1238" s="262">
        <v>209822.04</v>
      </c>
      <c r="G1238" s="262">
        <f t="shared" si="219"/>
        <v>1175945.04</v>
      </c>
      <c r="H1238" s="262">
        <f t="shared" si="214"/>
        <v>2808369</v>
      </c>
      <c r="I1238" s="262">
        <f t="shared" si="215"/>
        <v>90000</v>
      </c>
      <c r="J1238" s="262">
        <f t="shared" si="216"/>
        <v>629466.12</v>
      </c>
      <c r="K1238" s="262">
        <f t="shared" si="217"/>
        <v>3527835.12</v>
      </c>
      <c r="L1238" s="7"/>
    </row>
    <row r="1239" spans="1:12" x14ac:dyDescent="0.25">
      <c r="A1239" s="261"/>
      <c r="B1239" s="271" t="s">
        <v>302</v>
      </c>
      <c r="C1239" s="262">
        <v>4</v>
      </c>
      <c r="D1239" s="262">
        <v>964209</v>
      </c>
      <c r="E1239" s="262">
        <v>30000</v>
      </c>
      <c r="F1239" s="262">
        <v>214632</v>
      </c>
      <c r="G1239" s="262">
        <f t="shared" si="219"/>
        <v>1208841</v>
      </c>
      <c r="H1239" s="262">
        <f t="shared" si="214"/>
        <v>3856836</v>
      </c>
      <c r="I1239" s="262">
        <f t="shared" si="215"/>
        <v>120000</v>
      </c>
      <c r="J1239" s="262">
        <f t="shared" si="216"/>
        <v>858528</v>
      </c>
      <c r="K1239" s="262">
        <f t="shared" si="217"/>
        <v>4835364</v>
      </c>
      <c r="L1239" s="7"/>
    </row>
    <row r="1240" spans="1:12" x14ac:dyDescent="0.25">
      <c r="A1240" s="261"/>
      <c r="B1240" s="271" t="s">
        <v>303</v>
      </c>
      <c r="C1240" s="262">
        <v>2</v>
      </c>
      <c r="D1240" s="262">
        <v>992296</v>
      </c>
      <c r="E1240" s="262">
        <v>30000</v>
      </c>
      <c r="F1240" s="262">
        <v>219900</v>
      </c>
      <c r="G1240" s="262">
        <f t="shared" si="219"/>
        <v>1242196</v>
      </c>
      <c r="H1240" s="262">
        <f t="shared" si="214"/>
        <v>1984592</v>
      </c>
      <c r="I1240" s="262">
        <f t="shared" si="215"/>
        <v>60000</v>
      </c>
      <c r="J1240" s="262">
        <f t="shared" si="216"/>
        <v>439800</v>
      </c>
      <c r="K1240" s="262">
        <f t="shared" si="217"/>
        <v>2484392</v>
      </c>
      <c r="L1240" s="7"/>
    </row>
    <row r="1241" spans="1:12" x14ac:dyDescent="0.25">
      <c r="A1241" s="261"/>
      <c r="B1241" s="271" t="s">
        <v>304</v>
      </c>
      <c r="C1241" s="262">
        <v>4</v>
      </c>
      <c r="D1241" s="262">
        <v>1020382</v>
      </c>
      <c r="E1241" s="262">
        <v>30000</v>
      </c>
      <c r="F1241" s="262">
        <v>225738.96</v>
      </c>
      <c r="G1241" s="262">
        <f t="shared" si="219"/>
        <v>1276120.96</v>
      </c>
      <c r="H1241" s="262">
        <f t="shared" si="214"/>
        <v>4081528</v>
      </c>
      <c r="I1241" s="262">
        <f t="shared" si="215"/>
        <v>120000</v>
      </c>
      <c r="J1241" s="262">
        <f t="shared" si="216"/>
        <v>902955.84</v>
      </c>
      <c r="K1241" s="262">
        <f t="shared" si="217"/>
        <v>5104483.84</v>
      </c>
      <c r="L1241" s="7"/>
    </row>
    <row r="1242" spans="1:12" x14ac:dyDescent="0.25">
      <c r="A1242" s="261"/>
      <c r="B1242" s="271" t="s">
        <v>305</v>
      </c>
      <c r="C1242" s="262">
        <v>3</v>
      </c>
      <c r="D1242" s="262">
        <v>1048468</v>
      </c>
      <c r="E1242" s="262">
        <v>30000</v>
      </c>
      <c r="F1242" s="262">
        <v>228336.96</v>
      </c>
      <c r="G1242" s="262">
        <f t="shared" si="219"/>
        <v>1306804.96</v>
      </c>
      <c r="H1242" s="262">
        <f t="shared" si="214"/>
        <v>3145404</v>
      </c>
      <c r="I1242" s="262">
        <f t="shared" si="215"/>
        <v>90000</v>
      </c>
      <c r="J1242" s="262">
        <f t="shared" si="216"/>
        <v>685010.88</v>
      </c>
      <c r="K1242" s="262">
        <f t="shared" si="217"/>
        <v>3920414.88</v>
      </c>
      <c r="L1242" s="7"/>
    </row>
    <row r="1243" spans="1:12" x14ac:dyDescent="0.25">
      <c r="A1243" s="261"/>
      <c r="B1243" s="271" t="s">
        <v>306</v>
      </c>
      <c r="C1243" s="262">
        <v>2</v>
      </c>
      <c r="D1243" s="262">
        <v>1076555</v>
      </c>
      <c r="E1243" s="262">
        <v>30000</v>
      </c>
      <c r="F1243" s="262">
        <v>252587</v>
      </c>
      <c r="G1243" s="262">
        <f t="shared" si="219"/>
        <v>1359142</v>
      </c>
      <c r="H1243" s="262">
        <f t="shared" si="214"/>
        <v>2153110</v>
      </c>
      <c r="I1243" s="262">
        <f t="shared" si="215"/>
        <v>60000</v>
      </c>
      <c r="J1243" s="262">
        <f t="shared" si="216"/>
        <v>505174</v>
      </c>
      <c r="K1243" s="262">
        <f t="shared" si="217"/>
        <v>2718284</v>
      </c>
      <c r="L1243" s="7"/>
    </row>
    <row r="1244" spans="1:12" x14ac:dyDescent="0.25">
      <c r="A1244" s="261"/>
      <c r="B1244" s="271" t="s">
        <v>307</v>
      </c>
      <c r="C1244" s="262">
        <v>1</v>
      </c>
      <c r="D1244" s="262">
        <v>1104641</v>
      </c>
      <c r="E1244" s="262">
        <v>30000</v>
      </c>
      <c r="F1244" s="262">
        <v>257757</v>
      </c>
      <c r="G1244" s="262">
        <f t="shared" si="219"/>
        <v>1392398</v>
      </c>
      <c r="H1244" s="262">
        <f t="shared" si="214"/>
        <v>1104641</v>
      </c>
      <c r="I1244" s="262">
        <f t="shared" si="215"/>
        <v>30000</v>
      </c>
      <c r="J1244" s="262">
        <f t="shared" si="216"/>
        <v>257757</v>
      </c>
      <c r="K1244" s="262">
        <f t="shared" si="217"/>
        <v>1392398</v>
      </c>
      <c r="L1244" s="7"/>
    </row>
    <row r="1245" spans="1:12" x14ac:dyDescent="0.25">
      <c r="A1245" s="261"/>
      <c r="B1245" s="271" t="s">
        <v>310</v>
      </c>
      <c r="C1245" s="262">
        <v>65</v>
      </c>
      <c r="D1245" s="262">
        <v>1113507</v>
      </c>
      <c r="E1245" s="262">
        <v>30000</v>
      </c>
      <c r="F1245" s="262">
        <v>316624.08</v>
      </c>
      <c r="G1245" s="262">
        <f t="shared" si="219"/>
        <v>1460131.08</v>
      </c>
      <c r="H1245" s="262">
        <f t="shared" si="214"/>
        <v>72377955</v>
      </c>
      <c r="I1245" s="262">
        <f t="shared" si="215"/>
        <v>1950000</v>
      </c>
      <c r="J1245" s="262">
        <f t="shared" si="216"/>
        <v>20580565.199999999</v>
      </c>
      <c r="K1245" s="262">
        <f t="shared" si="217"/>
        <v>94908520.200000003</v>
      </c>
      <c r="L1245" s="7"/>
    </row>
    <row r="1246" spans="1:12" x14ac:dyDescent="0.25">
      <c r="A1246" s="261"/>
      <c r="B1246" s="271" t="s">
        <v>311</v>
      </c>
      <c r="C1246" s="262">
        <v>15</v>
      </c>
      <c r="D1246" s="262">
        <v>1151313</v>
      </c>
      <c r="E1246" s="262">
        <v>30000</v>
      </c>
      <c r="F1246" s="262">
        <v>344156</v>
      </c>
      <c r="G1246" s="262">
        <f t="shared" si="219"/>
        <v>1525469</v>
      </c>
      <c r="H1246" s="262">
        <f t="shared" si="214"/>
        <v>17269695</v>
      </c>
      <c r="I1246" s="262">
        <f t="shared" si="215"/>
        <v>450000</v>
      </c>
      <c r="J1246" s="262">
        <f t="shared" si="216"/>
        <v>5162340</v>
      </c>
      <c r="K1246" s="262">
        <f t="shared" si="217"/>
        <v>22882035</v>
      </c>
      <c r="L1246" s="7"/>
    </row>
    <row r="1247" spans="1:12" x14ac:dyDescent="0.25">
      <c r="A1247" s="261"/>
      <c r="B1247" s="271" t="s">
        <v>312</v>
      </c>
      <c r="C1247" s="262">
        <v>49</v>
      </c>
      <c r="D1247" s="262">
        <v>1189120</v>
      </c>
      <c r="E1247" s="262">
        <v>30000</v>
      </c>
      <c r="F1247" s="262">
        <v>334318.08000000002</v>
      </c>
      <c r="G1247" s="262">
        <f t="shared" si="219"/>
        <v>1553438.08</v>
      </c>
      <c r="H1247" s="262">
        <f t="shared" si="214"/>
        <v>58266880</v>
      </c>
      <c r="I1247" s="262">
        <f t="shared" si="215"/>
        <v>1470000</v>
      </c>
      <c r="J1247" s="262">
        <f t="shared" si="216"/>
        <v>16381585.92</v>
      </c>
      <c r="K1247" s="262">
        <f t="shared" si="217"/>
        <v>76118465.920000002</v>
      </c>
      <c r="L1247" s="7"/>
    </row>
    <row r="1248" spans="1:12" x14ac:dyDescent="0.25">
      <c r="A1248" s="261"/>
      <c r="B1248" s="271" t="s">
        <v>313</v>
      </c>
      <c r="C1248" s="262">
        <v>10</v>
      </c>
      <c r="D1248" s="262">
        <v>1226927</v>
      </c>
      <c r="E1248" s="262">
        <v>30000</v>
      </c>
      <c r="F1248" s="262">
        <v>343160.16</v>
      </c>
      <c r="G1248" s="262">
        <f t="shared" si="219"/>
        <v>1600087.16</v>
      </c>
      <c r="H1248" s="262">
        <f t="shared" si="214"/>
        <v>12269270</v>
      </c>
      <c r="I1248" s="262">
        <f t="shared" si="215"/>
        <v>300000</v>
      </c>
      <c r="J1248" s="262">
        <f t="shared" si="216"/>
        <v>3431601.5999999996</v>
      </c>
      <c r="K1248" s="262">
        <f t="shared" si="217"/>
        <v>16000871.6</v>
      </c>
      <c r="L1248" s="7"/>
    </row>
    <row r="1249" spans="1:12" x14ac:dyDescent="0.25">
      <c r="A1249" s="261"/>
      <c r="B1249" s="271" t="s">
        <v>314</v>
      </c>
      <c r="C1249" s="262">
        <v>14</v>
      </c>
      <c r="D1249" s="262">
        <v>1264734</v>
      </c>
      <c r="E1249" s="262">
        <v>30000</v>
      </c>
      <c r="F1249" s="262">
        <v>352014</v>
      </c>
      <c r="G1249" s="262">
        <f t="shared" si="219"/>
        <v>1646748</v>
      </c>
      <c r="H1249" s="262">
        <f t="shared" si="214"/>
        <v>17706276</v>
      </c>
      <c r="I1249" s="262">
        <f t="shared" si="215"/>
        <v>420000</v>
      </c>
      <c r="J1249" s="262">
        <f t="shared" si="216"/>
        <v>4928196</v>
      </c>
      <c r="K1249" s="262">
        <f t="shared" si="217"/>
        <v>23054472</v>
      </c>
      <c r="L1249" s="7"/>
    </row>
    <row r="1250" spans="1:12" x14ac:dyDescent="0.25">
      <c r="A1250" s="261"/>
      <c r="B1250" s="271" t="s">
        <v>315</v>
      </c>
      <c r="C1250" s="262">
        <v>4</v>
      </c>
      <c r="D1250" s="262">
        <v>1302541</v>
      </c>
      <c r="E1250" s="262">
        <v>30000</v>
      </c>
      <c r="F1250" s="262">
        <v>364831.92</v>
      </c>
      <c r="G1250" s="262">
        <f t="shared" si="219"/>
        <v>1697372.92</v>
      </c>
      <c r="H1250" s="262">
        <f t="shared" si="214"/>
        <v>5210164</v>
      </c>
      <c r="I1250" s="262">
        <f t="shared" si="215"/>
        <v>120000</v>
      </c>
      <c r="J1250" s="262">
        <f t="shared" si="216"/>
        <v>1459327.68</v>
      </c>
      <c r="K1250" s="262">
        <f t="shared" si="217"/>
        <v>6789491.6799999997</v>
      </c>
      <c r="L1250" s="7"/>
    </row>
    <row r="1251" spans="1:12" x14ac:dyDescent="0.25">
      <c r="A1251" s="261"/>
      <c r="B1251" s="271" t="s">
        <v>316</v>
      </c>
      <c r="C1251" s="262">
        <v>5</v>
      </c>
      <c r="D1251" s="262">
        <v>1340348</v>
      </c>
      <c r="E1251" s="262">
        <v>30000</v>
      </c>
      <c r="F1251" s="262">
        <v>369685.92</v>
      </c>
      <c r="G1251" s="262">
        <f t="shared" si="219"/>
        <v>1740033.92</v>
      </c>
      <c r="H1251" s="262">
        <f t="shared" si="214"/>
        <v>6701740</v>
      </c>
      <c r="I1251" s="262">
        <f t="shared" si="215"/>
        <v>150000</v>
      </c>
      <c r="J1251" s="262">
        <f t="shared" si="216"/>
        <v>1848429.5999999999</v>
      </c>
      <c r="K1251" s="262">
        <f t="shared" si="217"/>
        <v>8700169.5999999996</v>
      </c>
      <c r="L1251" s="7"/>
    </row>
    <row r="1252" spans="1:12" x14ac:dyDescent="0.25">
      <c r="A1252" s="261"/>
      <c r="B1252" s="271" t="s">
        <v>317</v>
      </c>
      <c r="C1252" s="262">
        <v>7</v>
      </c>
      <c r="D1252" s="262">
        <v>1378155</v>
      </c>
      <c r="E1252" s="262">
        <v>30000</v>
      </c>
      <c r="F1252" s="262">
        <v>378550.08</v>
      </c>
      <c r="G1252" s="262">
        <f t="shared" si="219"/>
        <v>1786705.08</v>
      </c>
      <c r="H1252" s="262">
        <f t="shared" si="214"/>
        <v>9647085</v>
      </c>
      <c r="I1252" s="262">
        <f t="shared" si="215"/>
        <v>210000</v>
      </c>
      <c r="J1252" s="262">
        <f t="shared" si="216"/>
        <v>2649850.56</v>
      </c>
      <c r="K1252" s="262">
        <f t="shared" si="217"/>
        <v>12506935.560000001</v>
      </c>
      <c r="L1252" s="7"/>
    </row>
    <row r="1253" spans="1:12" x14ac:dyDescent="0.25">
      <c r="A1253" s="261"/>
      <c r="B1253" s="271" t="s">
        <v>318</v>
      </c>
      <c r="C1253" s="262">
        <v>7</v>
      </c>
      <c r="D1253" s="262">
        <v>1415962</v>
      </c>
      <c r="E1253" s="262">
        <v>30000</v>
      </c>
      <c r="F1253" s="262">
        <v>384391.92</v>
      </c>
      <c r="G1253" s="262">
        <f t="shared" si="219"/>
        <v>1830353.9199999999</v>
      </c>
      <c r="H1253" s="262">
        <f t="shared" ref="H1253:H1316" si="220">C1253*D1253</f>
        <v>9911734</v>
      </c>
      <c r="I1253" s="262">
        <f t="shared" ref="I1253:I1316" si="221">C1253*E1253</f>
        <v>210000</v>
      </c>
      <c r="J1253" s="262">
        <f t="shared" ref="J1253:J1316" si="222">C1253*F1253</f>
        <v>2690743.44</v>
      </c>
      <c r="K1253" s="262">
        <f t="shared" ref="K1253:K1316" si="223">C1253*G1253</f>
        <v>12812477.439999999</v>
      </c>
      <c r="L1253" s="7"/>
    </row>
    <row r="1254" spans="1:12" x14ac:dyDescent="0.25">
      <c r="A1254" s="261"/>
      <c r="B1254" s="271" t="s">
        <v>319</v>
      </c>
      <c r="C1254" s="262">
        <v>3</v>
      </c>
      <c r="D1254" s="262">
        <v>1453769</v>
      </c>
      <c r="E1254" s="262">
        <v>30000</v>
      </c>
      <c r="F1254" s="262">
        <v>396246</v>
      </c>
      <c r="G1254" s="262">
        <f t="shared" si="219"/>
        <v>1880015</v>
      </c>
      <c r="H1254" s="262">
        <f t="shared" si="220"/>
        <v>4361307</v>
      </c>
      <c r="I1254" s="262">
        <f t="shared" si="221"/>
        <v>90000</v>
      </c>
      <c r="J1254" s="262">
        <f t="shared" si="222"/>
        <v>1188738</v>
      </c>
      <c r="K1254" s="262">
        <f t="shared" si="223"/>
        <v>5640045</v>
      </c>
      <c r="L1254" s="7"/>
    </row>
    <row r="1255" spans="1:12" x14ac:dyDescent="0.25">
      <c r="A1255" s="261"/>
      <c r="B1255" s="271" t="s">
        <v>320</v>
      </c>
      <c r="C1255" s="262">
        <v>1</v>
      </c>
      <c r="D1255" s="262">
        <v>1491576</v>
      </c>
      <c r="E1255" s="262">
        <v>30000</v>
      </c>
      <c r="F1255" s="262">
        <v>405088.08</v>
      </c>
      <c r="G1255" s="262">
        <f t="shared" si="219"/>
        <v>1926664.08</v>
      </c>
      <c r="H1255" s="262">
        <f t="shared" si="220"/>
        <v>1491576</v>
      </c>
      <c r="I1255" s="262">
        <f t="shared" si="221"/>
        <v>30000</v>
      </c>
      <c r="J1255" s="262">
        <f t="shared" si="222"/>
        <v>405088.08</v>
      </c>
      <c r="K1255" s="262">
        <f t="shared" si="223"/>
        <v>1926664.08</v>
      </c>
      <c r="L1255" s="7"/>
    </row>
    <row r="1256" spans="1:12" x14ac:dyDescent="0.25">
      <c r="A1256" s="261"/>
      <c r="B1256" s="271" t="s">
        <v>321</v>
      </c>
      <c r="C1256" s="262">
        <v>2</v>
      </c>
      <c r="D1256" s="262">
        <v>1529383</v>
      </c>
      <c r="E1256" s="262">
        <v>30000</v>
      </c>
      <c r="F1256" s="262">
        <v>438850</v>
      </c>
      <c r="G1256" s="262">
        <f t="shared" si="219"/>
        <v>1998233</v>
      </c>
      <c r="H1256" s="262">
        <f t="shared" si="220"/>
        <v>3058766</v>
      </c>
      <c r="I1256" s="262">
        <f t="shared" si="221"/>
        <v>60000</v>
      </c>
      <c r="J1256" s="262">
        <f t="shared" si="222"/>
        <v>877700</v>
      </c>
      <c r="K1256" s="262">
        <f t="shared" si="223"/>
        <v>3996466</v>
      </c>
      <c r="L1256" s="7"/>
    </row>
    <row r="1257" spans="1:12" x14ac:dyDescent="0.25">
      <c r="A1257" s="261"/>
      <c r="B1257" s="271" t="s">
        <v>325</v>
      </c>
      <c r="C1257" s="262">
        <v>17</v>
      </c>
      <c r="D1257" s="262">
        <v>1291834</v>
      </c>
      <c r="E1257" s="262">
        <v>30000</v>
      </c>
      <c r="F1257" s="262">
        <v>365856</v>
      </c>
      <c r="G1257" s="262">
        <f t="shared" si="219"/>
        <v>1687690</v>
      </c>
      <c r="H1257" s="262">
        <f t="shared" si="220"/>
        <v>21961178</v>
      </c>
      <c r="I1257" s="262">
        <f t="shared" si="221"/>
        <v>510000</v>
      </c>
      <c r="J1257" s="262">
        <f t="shared" si="222"/>
        <v>6219552</v>
      </c>
      <c r="K1257" s="262">
        <f t="shared" si="223"/>
        <v>28690730</v>
      </c>
      <c r="L1257" s="7"/>
    </row>
    <row r="1258" spans="1:12" x14ac:dyDescent="0.25">
      <c r="A1258" s="261"/>
      <c r="B1258" s="271" t="s">
        <v>326</v>
      </c>
      <c r="C1258" s="262">
        <v>27</v>
      </c>
      <c r="D1258" s="262">
        <v>1336307</v>
      </c>
      <c r="E1258" s="262">
        <v>30000</v>
      </c>
      <c r="F1258" s="262">
        <v>377200</v>
      </c>
      <c r="G1258" s="262">
        <f t="shared" si="219"/>
        <v>1743507</v>
      </c>
      <c r="H1258" s="262">
        <f t="shared" si="220"/>
        <v>36080289</v>
      </c>
      <c r="I1258" s="262">
        <f t="shared" si="221"/>
        <v>810000</v>
      </c>
      <c r="J1258" s="262">
        <f t="shared" si="222"/>
        <v>10184400</v>
      </c>
      <c r="K1258" s="262">
        <f t="shared" si="223"/>
        <v>47074689</v>
      </c>
      <c r="L1258" s="7"/>
    </row>
    <row r="1259" spans="1:12" x14ac:dyDescent="0.25">
      <c r="A1259" s="261"/>
      <c r="B1259" s="271" t="s">
        <v>327</v>
      </c>
      <c r="C1259" s="262">
        <v>14</v>
      </c>
      <c r="D1259" s="262">
        <v>1350780</v>
      </c>
      <c r="E1259" s="262">
        <v>30000</v>
      </c>
      <c r="F1259" s="262">
        <v>382597.92</v>
      </c>
      <c r="G1259" s="262">
        <f t="shared" si="219"/>
        <v>1763377.92</v>
      </c>
      <c r="H1259" s="262">
        <f t="shared" si="220"/>
        <v>18910920</v>
      </c>
      <c r="I1259" s="262">
        <f t="shared" si="221"/>
        <v>420000</v>
      </c>
      <c r="J1259" s="262">
        <f t="shared" si="222"/>
        <v>5356370.88</v>
      </c>
      <c r="K1259" s="262">
        <f t="shared" si="223"/>
        <v>24687290.879999999</v>
      </c>
      <c r="L1259" s="7"/>
    </row>
    <row r="1260" spans="1:12" x14ac:dyDescent="0.25">
      <c r="A1260" s="261"/>
      <c r="B1260" s="271" t="s">
        <v>328</v>
      </c>
      <c r="C1260" s="262">
        <v>6</v>
      </c>
      <c r="D1260" s="262">
        <v>1425253</v>
      </c>
      <c r="E1260" s="262">
        <v>30000</v>
      </c>
      <c r="F1260" s="262">
        <v>390637.92</v>
      </c>
      <c r="G1260" s="262">
        <f t="shared" si="219"/>
        <v>1845890.92</v>
      </c>
      <c r="H1260" s="262">
        <f t="shared" si="220"/>
        <v>8551518</v>
      </c>
      <c r="I1260" s="262">
        <f t="shared" si="221"/>
        <v>180000</v>
      </c>
      <c r="J1260" s="262">
        <f t="shared" si="222"/>
        <v>2343827.52</v>
      </c>
      <c r="K1260" s="262">
        <f t="shared" si="223"/>
        <v>11075345.52</v>
      </c>
      <c r="L1260" s="7"/>
    </row>
    <row r="1261" spans="1:12" x14ac:dyDescent="0.25">
      <c r="A1261" s="261"/>
      <c r="B1261" s="271" t="s">
        <v>329</v>
      </c>
      <c r="C1261" s="262">
        <v>4</v>
      </c>
      <c r="D1261" s="262">
        <v>1469726</v>
      </c>
      <c r="E1261" s="262">
        <v>30000</v>
      </c>
      <c r="F1261" s="262">
        <v>401008.08</v>
      </c>
      <c r="G1261" s="262">
        <f t="shared" si="219"/>
        <v>1900734.08</v>
      </c>
      <c r="H1261" s="262">
        <f t="shared" si="220"/>
        <v>5878904</v>
      </c>
      <c r="I1261" s="262">
        <f t="shared" si="221"/>
        <v>120000</v>
      </c>
      <c r="J1261" s="262">
        <f t="shared" si="222"/>
        <v>1604032.32</v>
      </c>
      <c r="K1261" s="262">
        <f t="shared" si="223"/>
        <v>7602936.3200000003</v>
      </c>
      <c r="L1261" s="7"/>
    </row>
    <row r="1262" spans="1:12" x14ac:dyDescent="0.25">
      <c r="A1262" s="261"/>
      <c r="B1262" s="271" t="s">
        <v>330</v>
      </c>
      <c r="C1262" s="262">
        <v>6</v>
      </c>
      <c r="D1262" s="262">
        <v>1514198</v>
      </c>
      <c r="E1262" s="262">
        <v>30000</v>
      </c>
      <c r="F1262" s="262">
        <v>433313</v>
      </c>
      <c r="G1262" s="262">
        <f t="shared" si="219"/>
        <v>1977511</v>
      </c>
      <c r="H1262" s="262">
        <f t="shared" si="220"/>
        <v>9085188</v>
      </c>
      <c r="I1262" s="262">
        <f t="shared" si="221"/>
        <v>180000</v>
      </c>
      <c r="J1262" s="262">
        <f t="shared" si="222"/>
        <v>2599878</v>
      </c>
      <c r="K1262" s="262">
        <f t="shared" si="223"/>
        <v>11865066</v>
      </c>
      <c r="L1262" s="7"/>
    </row>
    <row r="1263" spans="1:12" x14ac:dyDescent="0.25">
      <c r="A1263" s="261"/>
      <c r="B1263" s="271" t="s">
        <v>331</v>
      </c>
      <c r="C1263" s="262">
        <v>3</v>
      </c>
      <c r="D1263" s="262">
        <v>1558671</v>
      </c>
      <c r="E1263" s="262">
        <v>30000</v>
      </c>
      <c r="F1263" s="262">
        <v>421950</v>
      </c>
      <c r="G1263" s="262">
        <f t="shared" ref="G1263:G1326" si="224">SUM(D1263:F1263)</f>
        <v>2010621</v>
      </c>
      <c r="H1263" s="262">
        <f t="shared" si="220"/>
        <v>4676013</v>
      </c>
      <c r="I1263" s="262">
        <f t="shared" si="221"/>
        <v>90000</v>
      </c>
      <c r="J1263" s="262">
        <f t="shared" si="222"/>
        <v>1265850</v>
      </c>
      <c r="K1263" s="262">
        <f t="shared" si="223"/>
        <v>6031863</v>
      </c>
      <c r="L1263" s="7"/>
    </row>
    <row r="1264" spans="1:12" x14ac:dyDescent="0.25">
      <c r="A1264" s="261"/>
      <c r="B1264" s="271" t="s">
        <v>332</v>
      </c>
      <c r="C1264" s="262">
        <v>1</v>
      </c>
      <c r="D1264" s="262">
        <v>1603144</v>
      </c>
      <c r="E1264" s="262">
        <v>30000</v>
      </c>
      <c r="F1264" s="262">
        <v>432384</v>
      </c>
      <c r="G1264" s="262">
        <f t="shared" si="224"/>
        <v>2065528</v>
      </c>
      <c r="H1264" s="262">
        <f t="shared" si="220"/>
        <v>1603144</v>
      </c>
      <c r="I1264" s="262">
        <f t="shared" si="221"/>
        <v>30000</v>
      </c>
      <c r="J1264" s="262">
        <f t="shared" si="222"/>
        <v>432384</v>
      </c>
      <c r="K1264" s="262">
        <f t="shared" si="223"/>
        <v>2065528</v>
      </c>
      <c r="L1264" s="7"/>
    </row>
    <row r="1265" spans="1:12" x14ac:dyDescent="0.25">
      <c r="A1265" s="261"/>
      <c r="B1265" s="271" t="s">
        <v>334</v>
      </c>
      <c r="C1265" s="262">
        <v>4</v>
      </c>
      <c r="D1265" s="262">
        <v>1692090</v>
      </c>
      <c r="E1265" s="262">
        <v>30000</v>
      </c>
      <c r="F1265" s="262">
        <v>453265.91999999998</v>
      </c>
      <c r="G1265" s="262">
        <f t="shared" si="224"/>
        <v>2175355.92</v>
      </c>
      <c r="H1265" s="262">
        <f t="shared" si="220"/>
        <v>6768360</v>
      </c>
      <c r="I1265" s="262">
        <f t="shared" si="221"/>
        <v>120000</v>
      </c>
      <c r="J1265" s="262">
        <f t="shared" si="222"/>
        <v>1813063.6799999999</v>
      </c>
      <c r="K1265" s="262">
        <f t="shared" si="223"/>
        <v>8701423.6799999997</v>
      </c>
      <c r="L1265" s="7"/>
    </row>
    <row r="1266" spans="1:12" x14ac:dyDescent="0.25">
      <c r="A1266" s="261"/>
      <c r="B1266" s="271" t="s">
        <v>336</v>
      </c>
      <c r="C1266" s="262">
        <v>3</v>
      </c>
      <c r="D1266" s="262">
        <v>1781036</v>
      </c>
      <c r="E1266" s="262">
        <v>30000</v>
      </c>
      <c r="F1266" s="262">
        <v>474136.08</v>
      </c>
      <c r="G1266" s="262">
        <f t="shared" si="224"/>
        <v>2285172.08</v>
      </c>
      <c r="H1266" s="262">
        <f t="shared" si="220"/>
        <v>5343108</v>
      </c>
      <c r="I1266" s="262">
        <f t="shared" si="221"/>
        <v>90000</v>
      </c>
      <c r="J1266" s="262">
        <f t="shared" si="222"/>
        <v>1422408.24</v>
      </c>
      <c r="K1266" s="262">
        <f t="shared" si="223"/>
        <v>6855516.2400000002</v>
      </c>
      <c r="L1266" s="7"/>
    </row>
    <row r="1267" spans="1:12" x14ac:dyDescent="0.25">
      <c r="A1267" s="261"/>
      <c r="B1267" s="271" t="s">
        <v>340</v>
      </c>
      <c r="C1267" s="262">
        <v>35</v>
      </c>
      <c r="D1267" s="262">
        <v>1527126</v>
      </c>
      <c r="E1267" s="262">
        <v>30000</v>
      </c>
      <c r="F1267" s="262">
        <v>587412</v>
      </c>
      <c r="G1267" s="262">
        <f t="shared" si="224"/>
        <v>2144538</v>
      </c>
      <c r="H1267" s="262">
        <f t="shared" si="220"/>
        <v>53449410</v>
      </c>
      <c r="I1267" s="262">
        <f t="shared" si="221"/>
        <v>1050000</v>
      </c>
      <c r="J1267" s="262">
        <f t="shared" si="222"/>
        <v>20559420</v>
      </c>
      <c r="K1267" s="262">
        <f t="shared" si="223"/>
        <v>75058830</v>
      </c>
      <c r="L1267" s="7"/>
    </row>
    <row r="1268" spans="1:12" x14ac:dyDescent="0.25">
      <c r="A1268" s="261"/>
      <c r="B1268" s="271" t="s">
        <v>341</v>
      </c>
      <c r="C1268" s="262">
        <v>37</v>
      </c>
      <c r="D1268" s="262">
        <v>1569517</v>
      </c>
      <c r="E1268" s="262">
        <v>30000</v>
      </c>
      <c r="F1268" s="262">
        <v>664834</v>
      </c>
      <c r="G1268" s="262">
        <f t="shared" si="224"/>
        <v>2264351</v>
      </c>
      <c r="H1268" s="262">
        <f t="shared" si="220"/>
        <v>58072129</v>
      </c>
      <c r="I1268" s="262">
        <f t="shared" si="221"/>
        <v>1110000</v>
      </c>
      <c r="J1268" s="262">
        <f t="shared" si="222"/>
        <v>24598858</v>
      </c>
      <c r="K1268" s="262">
        <f t="shared" si="223"/>
        <v>83780987</v>
      </c>
      <c r="L1268" s="7"/>
    </row>
    <row r="1269" spans="1:12" x14ac:dyDescent="0.25">
      <c r="A1269" s="261"/>
      <c r="B1269" s="271" t="s">
        <v>342</v>
      </c>
      <c r="C1269" s="262">
        <v>22</v>
      </c>
      <c r="D1269" s="262">
        <v>1618559</v>
      </c>
      <c r="E1269" s="262">
        <v>30000</v>
      </c>
      <c r="F1269" s="262">
        <v>683736</v>
      </c>
      <c r="G1269" s="262">
        <f t="shared" si="224"/>
        <v>2332295</v>
      </c>
      <c r="H1269" s="262">
        <f t="shared" si="220"/>
        <v>35608298</v>
      </c>
      <c r="I1269" s="262">
        <f t="shared" si="221"/>
        <v>660000</v>
      </c>
      <c r="J1269" s="262">
        <f t="shared" si="222"/>
        <v>15042192</v>
      </c>
      <c r="K1269" s="262">
        <f t="shared" si="223"/>
        <v>51310490</v>
      </c>
      <c r="L1269" s="7"/>
    </row>
    <row r="1270" spans="1:12" x14ac:dyDescent="0.25">
      <c r="A1270" s="261"/>
      <c r="B1270" s="271" t="s">
        <v>343</v>
      </c>
      <c r="C1270" s="262">
        <v>16</v>
      </c>
      <c r="D1270" s="262">
        <v>1667601</v>
      </c>
      <c r="E1270" s="262">
        <v>30000</v>
      </c>
      <c r="F1270" s="262">
        <v>638958</v>
      </c>
      <c r="G1270" s="262">
        <f t="shared" si="224"/>
        <v>2336559</v>
      </c>
      <c r="H1270" s="262">
        <f t="shared" si="220"/>
        <v>26681616</v>
      </c>
      <c r="I1270" s="262">
        <f t="shared" si="221"/>
        <v>480000</v>
      </c>
      <c r="J1270" s="262">
        <f t="shared" si="222"/>
        <v>10223328</v>
      </c>
      <c r="K1270" s="262">
        <f t="shared" si="223"/>
        <v>37384944</v>
      </c>
      <c r="L1270" s="7"/>
    </row>
    <row r="1271" spans="1:12" x14ac:dyDescent="0.25">
      <c r="A1271" s="261"/>
      <c r="B1271" s="271" t="s">
        <v>344</v>
      </c>
      <c r="C1271" s="262">
        <v>6</v>
      </c>
      <c r="D1271" s="262">
        <v>1716644</v>
      </c>
      <c r="E1271" s="262">
        <v>30000</v>
      </c>
      <c r="F1271" s="262">
        <v>458712</v>
      </c>
      <c r="G1271" s="262">
        <f t="shared" si="224"/>
        <v>2205356</v>
      </c>
      <c r="H1271" s="262">
        <f t="shared" si="220"/>
        <v>10299864</v>
      </c>
      <c r="I1271" s="262">
        <f t="shared" si="221"/>
        <v>180000</v>
      </c>
      <c r="J1271" s="262">
        <f t="shared" si="222"/>
        <v>2752272</v>
      </c>
      <c r="K1271" s="262">
        <f t="shared" si="223"/>
        <v>13232136</v>
      </c>
      <c r="L1271" s="7"/>
    </row>
    <row r="1272" spans="1:12" x14ac:dyDescent="0.25">
      <c r="A1272" s="261"/>
      <c r="B1272" s="271" t="s">
        <v>345</v>
      </c>
      <c r="C1272" s="262">
        <v>2</v>
      </c>
      <c r="D1272" s="262">
        <v>1765686</v>
      </c>
      <c r="E1272" s="262">
        <v>30000</v>
      </c>
      <c r="F1272" s="262">
        <v>470167.92</v>
      </c>
      <c r="G1272" s="262">
        <f t="shared" si="224"/>
        <v>2265853.92</v>
      </c>
      <c r="H1272" s="262">
        <f t="shared" si="220"/>
        <v>3531372</v>
      </c>
      <c r="I1272" s="262">
        <f t="shared" si="221"/>
        <v>60000</v>
      </c>
      <c r="J1272" s="262">
        <f t="shared" si="222"/>
        <v>940335.84</v>
      </c>
      <c r="K1272" s="262">
        <f t="shared" si="223"/>
        <v>4531707.84</v>
      </c>
      <c r="L1272" s="7"/>
    </row>
    <row r="1273" spans="1:12" x14ac:dyDescent="0.25">
      <c r="A1273" s="261"/>
      <c r="B1273" s="271" t="s">
        <v>349</v>
      </c>
      <c r="C1273" s="262">
        <v>2</v>
      </c>
      <c r="D1273" s="262">
        <v>1961854</v>
      </c>
      <c r="E1273" s="262">
        <v>30000</v>
      </c>
      <c r="F1273" s="262">
        <v>522223.92</v>
      </c>
      <c r="G1273" s="262">
        <f t="shared" si="224"/>
        <v>2514077.92</v>
      </c>
      <c r="H1273" s="262">
        <f t="shared" si="220"/>
        <v>3923708</v>
      </c>
      <c r="I1273" s="262">
        <f t="shared" si="221"/>
        <v>60000</v>
      </c>
      <c r="J1273" s="262">
        <f t="shared" si="222"/>
        <v>1044447.84</v>
      </c>
      <c r="K1273" s="262">
        <f t="shared" si="223"/>
        <v>5028155.84</v>
      </c>
      <c r="L1273" s="7"/>
    </row>
    <row r="1274" spans="1:12" x14ac:dyDescent="0.25">
      <c r="A1274" s="261"/>
      <c r="B1274" s="271" t="s">
        <v>350</v>
      </c>
      <c r="C1274" s="262">
        <v>1</v>
      </c>
      <c r="D1274" s="262">
        <v>2010896</v>
      </c>
      <c r="E1274" s="262">
        <v>30000</v>
      </c>
      <c r="F1274" s="262">
        <v>527752.07999999996</v>
      </c>
      <c r="G1274" s="262">
        <f t="shared" si="224"/>
        <v>2568648.08</v>
      </c>
      <c r="H1274" s="262">
        <f t="shared" si="220"/>
        <v>2010896</v>
      </c>
      <c r="I1274" s="262">
        <f t="shared" si="221"/>
        <v>30000</v>
      </c>
      <c r="J1274" s="262">
        <f t="shared" si="222"/>
        <v>527752.07999999996</v>
      </c>
      <c r="K1274" s="262">
        <f t="shared" si="223"/>
        <v>2568648.08</v>
      </c>
      <c r="L1274" s="7"/>
    </row>
    <row r="1275" spans="1:12" x14ac:dyDescent="0.25">
      <c r="A1275" s="261"/>
      <c r="B1275" s="271" t="s">
        <v>351</v>
      </c>
      <c r="C1275" s="262">
        <v>1</v>
      </c>
      <c r="D1275" s="262">
        <v>2059938</v>
      </c>
      <c r="E1275" s="262">
        <v>30000</v>
      </c>
      <c r="F1275" s="262">
        <v>539509.92000000004</v>
      </c>
      <c r="G1275" s="262">
        <f t="shared" si="224"/>
        <v>2629447.92</v>
      </c>
      <c r="H1275" s="262">
        <f t="shared" si="220"/>
        <v>2059938</v>
      </c>
      <c r="I1275" s="262">
        <f t="shared" si="221"/>
        <v>30000</v>
      </c>
      <c r="J1275" s="262">
        <f t="shared" si="222"/>
        <v>539509.92000000004</v>
      </c>
      <c r="K1275" s="262">
        <f t="shared" si="223"/>
        <v>2629447.92</v>
      </c>
      <c r="L1275" s="7"/>
    </row>
    <row r="1276" spans="1:12" x14ac:dyDescent="0.25">
      <c r="A1276" s="261"/>
      <c r="B1276" s="271" t="s">
        <v>357</v>
      </c>
      <c r="C1276" s="262">
        <v>17</v>
      </c>
      <c r="D1276" s="262">
        <v>1901527</v>
      </c>
      <c r="E1276" s="262">
        <v>30000</v>
      </c>
      <c r="F1276" s="262">
        <v>1218624</v>
      </c>
      <c r="G1276" s="262">
        <f t="shared" si="224"/>
        <v>3150151</v>
      </c>
      <c r="H1276" s="262">
        <f t="shared" si="220"/>
        <v>32325959</v>
      </c>
      <c r="I1276" s="262">
        <f t="shared" si="221"/>
        <v>510000</v>
      </c>
      <c r="J1276" s="262">
        <f t="shared" si="222"/>
        <v>20716608</v>
      </c>
      <c r="K1276" s="262">
        <f t="shared" si="223"/>
        <v>53552567</v>
      </c>
      <c r="L1276" s="7"/>
    </row>
    <row r="1277" spans="1:12" x14ac:dyDescent="0.25">
      <c r="A1277" s="261"/>
      <c r="B1277" s="271" t="s">
        <v>358</v>
      </c>
      <c r="C1277" s="262">
        <v>21</v>
      </c>
      <c r="D1277" s="262">
        <v>1945991</v>
      </c>
      <c r="E1277" s="262">
        <v>30000</v>
      </c>
      <c r="F1277" s="262">
        <v>1260000</v>
      </c>
      <c r="G1277" s="262">
        <f t="shared" si="224"/>
        <v>3235991</v>
      </c>
      <c r="H1277" s="262">
        <f t="shared" si="220"/>
        <v>40865811</v>
      </c>
      <c r="I1277" s="262">
        <f t="shared" si="221"/>
        <v>630000</v>
      </c>
      <c r="J1277" s="262">
        <f t="shared" si="222"/>
        <v>26460000</v>
      </c>
      <c r="K1277" s="262">
        <f t="shared" si="223"/>
        <v>67955811</v>
      </c>
      <c r="L1277" s="7"/>
    </row>
    <row r="1278" spans="1:12" x14ac:dyDescent="0.25">
      <c r="A1278" s="261"/>
      <c r="B1278" s="271" t="s">
        <v>359</v>
      </c>
      <c r="C1278" s="262">
        <v>7</v>
      </c>
      <c r="D1278" s="262">
        <v>1990455</v>
      </c>
      <c r="E1278" s="262">
        <v>30000</v>
      </c>
      <c r="F1278" s="262">
        <v>1301400</v>
      </c>
      <c r="G1278" s="262">
        <f t="shared" si="224"/>
        <v>3321855</v>
      </c>
      <c r="H1278" s="262">
        <f t="shared" si="220"/>
        <v>13933185</v>
      </c>
      <c r="I1278" s="262">
        <f t="shared" si="221"/>
        <v>210000</v>
      </c>
      <c r="J1278" s="262">
        <f t="shared" si="222"/>
        <v>9109800</v>
      </c>
      <c r="K1278" s="262">
        <f t="shared" si="223"/>
        <v>23252985</v>
      </c>
      <c r="L1278" s="7"/>
    </row>
    <row r="1279" spans="1:12" x14ac:dyDescent="0.25">
      <c r="A1279" s="261"/>
      <c r="B1279" s="271" t="s">
        <v>360</v>
      </c>
      <c r="C1279" s="262">
        <v>2</v>
      </c>
      <c r="D1279" s="262">
        <v>2034918</v>
      </c>
      <c r="E1279" s="262">
        <v>30000</v>
      </c>
      <c r="F1279" s="262">
        <v>1343208</v>
      </c>
      <c r="G1279" s="262">
        <f t="shared" si="224"/>
        <v>3408126</v>
      </c>
      <c r="H1279" s="262">
        <f t="shared" si="220"/>
        <v>4069836</v>
      </c>
      <c r="I1279" s="262">
        <f t="shared" si="221"/>
        <v>60000</v>
      </c>
      <c r="J1279" s="262">
        <f t="shared" si="222"/>
        <v>2686416</v>
      </c>
      <c r="K1279" s="262">
        <f t="shared" si="223"/>
        <v>6816252</v>
      </c>
      <c r="L1279" s="7"/>
    </row>
    <row r="1280" spans="1:12" x14ac:dyDescent="0.25">
      <c r="A1280" s="261"/>
      <c r="B1280" s="271" t="s">
        <v>811</v>
      </c>
      <c r="C1280" s="262">
        <v>68</v>
      </c>
      <c r="D1280" s="262">
        <v>2153373.96</v>
      </c>
      <c r="E1280" s="262">
        <v>30000</v>
      </c>
      <c r="F1280" s="262">
        <v>1450118</v>
      </c>
      <c r="G1280" s="262">
        <f t="shared" si="224"/>
        <v>3633491.96</v>
      </c>
      <c r="H1280" s="262">
        <f t="shared" si="220"/>
        <v>146429429.28</v>
      </c>
      <c r="I1280" s="262">
        <f t="shared" si="221"/>
        <v>2040000</v>
      </c>
      <c r="J1280" s="262">
        <f t="shared" si="222"/>
        <v>98608024</v>
      </c>
      <c r="K1280" s="262">
        <f t="shared" si="223"/>
        <v>247077453.28</v>
      </c>
      <c r="L1280" s="7"/>
    </row>
    <row r="1281" spans="1:12" x14ac:dyDescent="0.25">
      <c r="A1281" s="261"/>
      <c r="B1281" s="271" t="s">
        <v>811</v>
      </c>
      <c r="C1281" s="262">
        <v>8</v>
      </c>
      <c r="D1281" s="262">
        <v>2584047.96</v>
      </c>
      <c r="E1281" s="262">
        <v>30000</v>
      </c>
      <c r="F1281" s="262">
        <v>1527720</v>
      </c>
      <c r="G1281" s="262">
        <f t="shared" si="224"/>
        <v>4141767.96</v>
      </c>
      <c r="H1281" s="262">
        <f t="shared" si="220"/>
        <v>20672383.68</v>
      </c>
      <c r="I1281" s="262">
        <f t="shared" si="221"/>
        <v>240000</v>
      </c>
      <c r="J1281" s="262">
        <f t="shared" si="222"/>
        <v>12221760</v>
      </c>
      <c r="K1281" s="262">
        <f t="shared" si="223"/>
        <v>33134143.68</v>
      </c>
      <c r="L1281" s="7"/>
    </row>
    <row r="1282" spans="1:12" x14ac:dyDescent="0.25">
      <c r="A1282" s="261"/>
      <c r="B1282" s="271" t="s">
        <v>431</v>
      </c>
      <c r="C1282" s="262">
        <v>11</v>
      </c>
      <c r="D1282" s="262">
        <v>2201801.04</v>
      </c>
      <c r="E1282" s="262">
        <v>30000</v>
      </c>
      <c r="F1282" s="262">
        <v>562036.07999999996</v>
      </c>
      <c r="G1282" s="262">
        <f t="shared" si="224"/>
        <v>2793837.12</v>
      </c>
      <c r="H1282" s="262">
        <f t="shared" si="220"/>
        <v>24219811.440000001</v>
      </c>
      <c r="I1282" s="262">
        <f t="shared" si="221"/>
        <v>330000</v>
      </c>
      <c r="J1282" s="262">
        <f t="shared" si="222"/>
        <v>6182396.8799999999</v>
      </c>
      <c r="K1282" s="262">
        <f t="shared" si="223"/>
        <v>30732208.32</v>
      </c>
      <c r="L1282" s="7"/>
    </row>
    <row r="1283" spans="1:12" x14ac:dyDescent="0.25">
      <c r="A1283" s="261"/>
      <c r="B1283" s="271" t="s">
        <v>431</v>
      </c>
      <c r="C1283" s="262">
        <v>4</v>
      </c>
      <c r="D1283" s="262">
        <v>2642162.04</v>
      </c>
      <c r="E1283" s="262">
        <v>30000</v>
      </c>
      <c r="F1283" s="262">
        <v>1571616</v>
      </c>
      <c r="G1283" s="262">
        <f t="shared" si="224"/>
        <v>4243778.04</v>
      </c>
      <c r="H1283" s="262">
        <f t="shared" si="220"/>
        <v>10568648.16</v>
      </c>
      <c r="I1283" s="262">
        <f t="shared" si="221"/>
        <v>120000</v>
      </c>
      <c r="J1283" s="262">
        <f t="shared" si="222"/>
        <v>6286464</v>
      </c>
      <c r="K1283" s="262">
        <f t="shared" si="223"/>
        <v>16975112.16</v>
      </c>
      <c r="L1283" s="7"/>
    </row>
    <row r="1284" spans="1:12" x14ac:dyDescent="0.25">
      <c r="A1284" s="261"/>
      <c r="B1284" s="271" t="s">
        <v>432</v>
      </c>
      <c r="C1284" s="262">
        <v>2</v>
      </c>
      <c r="D1284" s="262">
        <v>2250228.36</v>
      </c>
      <c r="E1284" s="262">
        <v>30000</v>
      </c>
      <c r="F1284" s="262">
        <v>575011.92000000004</v>
      </c>
      <c r="G1284" s="262">
        <f t="shared" si="224"/>
        <v>2855240.28</v>
      </c>
      <c r="H1284" s="262">
        <f t="shared" si="220"/>
        <v>4500456.72</v>
      </c>
      <c r="I1284" s="262">
        <f t="shared" si="221"/>
        <v>60000</v>
      </c>
      <c r="J1284" s="262">
        <f t="shared" si="222"/>
        <v>1150023.8400000001</v>
      </c>
      <c r="K1284" s="262">
        <f t="shared" si="223"/>
        <v>5710480.5599999996</v>
      </c>
      <c r="L1284" s="7"/>
    </row>
    <row r="1285" spans="1:12" x14ac:dyDescent="0.25">
      <c r="A1285" s="261"/>
      <c r="B1285" s="271" t="s">
        <v>435</v>
      </c>
      <c r="C1285" s="262">
        <v>2</v>
      </c>
      <c r="D1285" s="262">
        <v>2874614.04</v>
      </c>
      <c r="E1285" s="262">
        <v>30000</v>
      </c>
      <c r="F1285" s="262">
        <v>1747200</v>
      </c>
      <c r="G1285" s="262">
        <f t="shared" si="224"/>
        <v>4651814.04</v>
      </c>
      <c r="H1285" s="262">
        <f t="shared" si="220"/>
        <v>5749228.0800000001</v>
      </c>
      <c r="I1285" s="262">
        <f t="shared" si="221"/>
        <v>60000</v>
      </c>
      <c r="J1285" s="262">
        <f t="shared" si="222"/>
        <v>3494400</v>
      </c>
      <c r="K1285" s="262">
        <f t="shared" si="223"/>
        <v>9303628.0800000001</v>
      </c>
      <c r="L1285" s="7"/>
    </row>
    <row r="1286" spans="1:12" x14ac:dyDescent="0.25">
      <c r="A1286" s="261"/>
      <c r="B1286" s="271" t="s">
        <v>435</v>
      </c>
      <c r="C1286" s="262">
        <v>1</v>
      </c>
      <c r="D1286" s="262">
        <v>2395512</v>
      </c>
      <c r="E1286" s="262">
        <v>30000</v>
      </c>
      <c r="F1286" s="262">
        <v>615409.92000000004</v>
      </c>
      <c r="G1286" s="262">
        <f t="shared" si="224"/>
        <v>3040921.92</v>
      </c>
      <c r="H1286" s="262">
        <f t="shared" si="220"/>
        <v>2395512</v>
      </c>
      <c r="I1286" s="262">
        <f t="shared" si="221"/>
        <v>30000</v>
      </c>
      <c r="J1286" s="262">
        <f t="shared" si="222"/>
        <v>615409.92000000004</v>
      </c>
      <c r="K1286" s="262">
        <f t="shared" si="223"/>
        <v>3040921.92</v>
      </c>
      <c r="L1286" s="7"/>
    </row>
    <row r="1287" spans="1:12" x14ac:dyDescent="0.25">
      <c r="A1287" s="261"/>
      <c r="B1287" s="271" t="s">
        <v>438</v>
      </c>
      <c r="C1287" s="262">
        <v>1</v>
      </c>
      <c r="D1287" s="262">
        <v>2443938.96</v>
      </c>
      <c r="E1287" s="262">
        <v>30000</v>
      </c>
      <c r="F1287" s="262">
        <v>628732.07999999996</v>
      </c>
      <c r="G1287" s="262">
        <f t="shared" si="224"/>
        <v>3102671.04</v>
      </c>
      <c r="H1287" s="262">
        <f t="shared" si="220"/>
        <v>2443938.96</v>
      </c>
      <c r="I1287" s="262">
        <f t="shared" si="221"/>
        <v>30000</v>
      </c>
      <c r="J1287" s="262">
        <f t="shared" si="222"/>
        <v>628732.07999999996</v>
      </c>
      <c r="K1287" s="262">
        <f t="shared" si="223"/>
        <v>3102671.04</v>
      </c>
      <c r="L1287" s="7"/>
    </row>
    <row r="1288" spans="1:12" x14ac:dyDescent="0.25">
      <c r="A1288" s="261"/>
      <c r="B1288" s="271" t="s">
        <v>436</v>
      </c>
      <c r="C1288" s="262">
        <v>1</v>
      </c>
      <c r="D1288" s="262">
        <v>3107066.04</v>
      </c>
      <c r="E1288" s="262">
        <v>30000</v>
      </c>
      <c r="F1288" s="262">
        <v>1922808</v>
      </c>
      <c r="G1288" s="262">
        <f t="shared" si="224"/>
        <v>5059874.04</v>
      </c>
      <c r="H1288" s="262">
        <f t="shared" si="220"/>
        <v>3107066.04</v>
      </c>
      <c r="I1288" s="262">
        <f t="shared" si="221"/>
        <v>30000</v>
      </c>
      <c r="J1288" s="262">
        <f t="shared" si="222"/>
        <v>1922808</v>
      </c>
      <c r="K1288" s="262">
        <f t="shared" si="223"/>
        <v>5059874.04</v>
      </c>
      <c r="L1288" s="7"/>
    </row>
    <row r="1289" spans="1:12" x14ac:dyDescent="0.25">
      <c r="A1289" s="261"/>
      <c r="B1289" s="271" t="s">
        <v>369</v>
      </c>
      <c r="C1289" s="262">
        <v>69</v>
      </c>
      <c r="D1289" s="262">
        <v>2556901</v>
      </c>
      <c r="E1289" s="262">
        <v>30000</v>
      </c>
      <c r="F1289" s="262">
        <v>1524366</v>
      </c>
      <c r="G1289" s="262">
        <f t="shared" si="224"/>
        <v>4111267</v>
      </c>
      <c r="H1289" s="262">
        <f t="shared" si="220"/>
        <v>176426169</v>
      </c>
      <c r="I1289" s="262">
        <f t="shared" si="221"/>
        <v>2070000</v>
      </c>
      <c r="J1289" s="262">
        <f t="shared" si="222"/>
        <v>105181254</v>
      </c>
      <c r="K1289" s="262">
        <f t="shared" si="223"/>
        <v>283677423</v>
      </c>
      <c r="L1289" s="7"/>
    </row>
    <row r="1290" spans="1:12" x14ac:dyDescent="0.25">
      <c r="A1290" s="261"/>
      <c r="B1290" s="271" t="s">
        <v>369</v>
      </c>
      <c r="C1290" s="262">
        <v>1</v>
      </c>
      <c r="D1290" s="262">
        <v>3323970.96</v>
      </c>
      <c r="E1290" s="262">
        <v>30000</v>
      </c>
      <c r="F1290" s="262">
        <v>1948176</v>
      </c>
      <c r="G1290" s="262">
        <f t="shared" si="224"/>
        <v>5302146.96</v>
      </c>
      <c r="H1290" s="262">
        <f t="shared" si="220"/>
        <v>3323970.96</v>
      </c>
      <c r="I1290" s="262">
        <f t="shared" si="221"/>
        <v>30000</v>
      </c>
      <c r="J1290" s="262">
        <f t="shared" si="222"/>
        <v>1948176</v>
      </c>
      <c r="K1290" s="262">
        <f t="shared" si="223"/>
        <v>5302146.96</v>
      </c>
      <c r="L1290" s="7"/>
    </row>
    <row r="1291" spans="1:12" x14ac:dyDescent="0.25">
      <c r="A1291" s="261"/>
      <c r="B1291" s="271" t="s">
        <v>370</v>
      </c>
      <c r="C1291" s="262">
        <v>17</v>
      </c>
      <c r="D1291" s="262">
        <v>2624389</v>
      </c>
      <c r="E1291" s="262">
        <v>30000</v>
      </c>
      <c r="F1291" s="262">
        <v>773954</v>
      </c>
      <c r="G1291" s="262">
        <f t="shared" si="224"/>
        <v>3428343</v>
      </c>
      <c r="H1291" s="262">
        <f t="shared" si="220"/>
        <v>44614613</v>
      </c>
      <c r="I1291" s="262">
        <f t="shared" si="221"/>
        <v>510000</v>
      </c>
      <c r="J1291" s="262">
        <f t="shared" si="222"/>
        <v>13157218</v>
      </c>
      <c r="K1291" s="262">
        <f t="shared" si="223"/>
        <v>58281831</v>
      </c>
      <c r="L1291" s="7"/>
    </row>
    <row r="1292" spans="1:12" x14ac:dyDescent="0.25">
      <c r="A1292" s="261"/>
      <c r="B1292" s="271" t="s">
        <v>370</v>
      </c>
      <c r="C1292" s="262">
        <v>8</v>
      </c>
      <c r="D1292" s="262">
        <v>3411705</v>
      </c>
      <c r="E1292" s="262">
        <v>30000</v>
      </c>
      <c r="F1292" s="262">
        <v>1996080</v>
      </c>
      <c r="G1292" s="262">
        <f t="shared" si="224"/>
        <v>5437785</v>
      </c>
      <c r="H1292" s="262">
        <f t="shared" si="220"/>
        <v>27293640</v>
      </c>
      <c r="I1292" s="262">
        <f t="shared" si="221"/>
        <v>240000</v>
      </c>
      <c r="J1292" s="262">
        <f t="shared" si="222"/>
        <v>15968640</v>
      </c>
      <c r="K1292" s="262">
        <f t="shared" si="223"/>
        <v>43502280</v>
      </c>
      <c r="L1292" s="7"/>
    </row>
    <row r="1293" spans="1:12" x14ac:dyDescent="0.25">
      <c r="A1293" s="261"/>
      <c r="B1293" s="271" t="s">
        <v>371</v>
      </c>
      <c r="C1293" s="262">
        <v>7</v>
      </c>
      <c r="D1293" s="262">
        <v>2691877</v>
      </c>
      <c r="E1293" s="262">
        <v>30000</v>
      </c>
      <c r="F1293" s="262">
        <v>664770</v>
      </c>
      <c r="G1293" s="262">
        <f t="shared" si="224"/>
        <v>3386647</v>
      </c>
      <c r="H1293" s="262">
        <f t="shared" si="220"/>
        <v>18843139</v>
      </c>
      <c r="I1293" s="262">
        <f t="shared" si="221"/>
        <v>210000</v>
      </c>
      <c r="J1293" s="262">
        <f t="shared" si="222"/>
        <v>4653390</v>
      </c>
      <c r="K1293" s="262">
        <f t="shared" si="223"/>
        <v>23706529</v>
      </c>
      <c r="L1293" s="7"/>
    </row>
    <row r="1294" spans="1:12" x14ac:dyDescent="0.25">
      <c r="A1294" s="261"/>
      <c r="B1294" s="271" t="s">
        <v>371</v>
      </c>
      <c r="C1294" s="262">
        <v>1</v>
      </c>
      <c r="D1294" s="262">
        <v>3499440</v>
      </c>
      <c r="E1294" s="262">
        <v>30000</v>
      </c>
      <c r="F1294" s="262">
        <v>2048016</v>
      </c>
      <c r="G1294" s="262">
        <f t="shared" si="224"/>
        <v>5577456</v>
      </c>
      <c r="H1294" s="262">
        <f t="shared" si="220"/>
        <v>3499440</v>
      </c>
      <c r="I1294" s="262">
        <f t="shared" si="221"/>
        <v>30000</v>
      </c>
      <c r="J1294" s="262">
        <f t="shared" si="222"/>
        <v>2048016</v>
      </c>
      <c r="K1294" s="262">
        <f t="shared" si="223"/>
        <v>5577456</v>
      </c>
      <c r="L1294" s="7"/>
    </row>
    <row r="1295" spans="1:12" x14ac:dyDescent="0.25">
      <c r="A1295" s="261"/>
      <c r="B1295" s="271" t="s">
        <v>372</v>
      </c>
      <c r="C1295" s="262">
        <v>2</v>
      </c>
      <c r="D1295" s="262">
        <v>3587174.04</v>
      </c>
      <c r="E1295" s="262">
        <v>30000</v>
      </c>
      <c r="F1295" s="262">
        <v>2097936</v>
      </c>
      <c r="G1295" s="262">
        <f t="shared" si="224"/>
        <v>5715110.04</v>
      </c>
      <c r="H1295" s="262">
        <f t="shared" si="220"/>
        <v>7174348.0800000001</v>
      </c>
      <c r="I1295" s="262">
        <f t="shared" si="221"/>
        <v>60000</v>
      </c>
      <c r="J1295" s="262">
        <f t="shared" si="222"/>
        <v>4195872</v>
      </c>
      <c r="K1295" s="262">
        <f t="shared" si="223"/>
        <v>11430220.08</v>
      </c>
      <c r="L1295" s="7"/>
    </row>
    <row r="1296" spans="1:12" x14ac:dyDescent="0.25">
      <c r="A1296" s="263"/>
      <c r="B1296" s="271" t="s">
        <v>373</v>
      </c>
      <c r="C1296" s="262">
        <v>2</v>
      </c>
      <c r="D1296" s="262">
        <v>2826852</v>
      </c>
      <c r="E1296" s="262">
        <v>30000</v>
      </c>
      <c r="F1296" s="262">
        <v>698989.92</v>
      </c>
      <c r="G1296" s="262">
        <f t="shared" si="224"/>
        <v>3555841.92</v>
      </c>
      <c r="H1296" s="262">
        <f t="shared" si="220"/>
        <v>5653704</v>
      </c>
      <c r="I1296" s="262">
        <f t="shared" si="221"/>
        <v>60000</v>
      </c>
      <c r="J1296" s="262">
        <f t="shared" si="222"/>
        <v>1397979.84</v>
      </c>
      <c r="K1296" s="262">
        <f t="shared" si="223"/>
        <v>7111683.8399999999</v>
      </c>
      <c r="L1296" s="7"/>
    </row>
    <row r="1297" spans="1:12" x14ac:dyDescent="0.25">
      <c r="A1297" s="263"/>
      <c r="B1297" s="271" t="s">
        <v>373</v>
      </c>
      <c r="C1297" s="262">
        <v>3</v>
      </c>
      <c r="D1297" s="262">
        <v>3674907.96</v>
      </c>
      <c r="E1297" s="262">
        <v>30000</v>
      </c>
      <c r="F1297" s="262">
        <v>2147856</v>
      </c>
      <c r="G1297" s="262">
        <f t="shared" si="224"/>
        <v>5852763.96</v>
      </c>
      <c r="H1297" s="262">
        <f t="shared" si="220"/>
        <v>11024723.879999999</v>
      </c>
      <c r="I1297" s="262">
        <f t="shared" si="221"/>
        <v>90000</v>
      </c>
      <c r="J1297" s="262">
        <f t="shared" si="222"/>
        <v>6443568</v>
      </c>
      <c r="K1297" s="262">
        <f t="shared" si="223"/>
        <v>17558291.879999999</v>
      </c>
      <c r="L1297" s="7"/>
    </row>
    <row r="1298" spans="1:12" x14ac:dyDescent="0.25">
      <c r="A1298" s="263"/>
      <c r="B1298" s="271" t="s">
        <v>374</v>
      </c>
      <c r="C1298" s="262">
        <v>3</v>
      </c>
      <c r="D1298" s="262">
        <v>2894340</v>
      </c>
      <c r="E1298" s="262">
        <v>30000</v>
      </c>
      <c r="F1298" s="262">
        <v>716005.92</v>
      </c>
      <c r="G1298" s="262">
        <f t="shared" si="224"/>
        <v>3640345.92</v>
      </c>
      <c r="H1298" s="262">
        <f t="shared" si="220"/>
        <v>8683020</v>
      </c>
      <c r="I1298" s="262">
        <f t="shared" si="221"/>
        <v>90000</v>
      </c>
      <c r="J1298" s="262">
        <f t="shared" si="222"/>
        <v>2148017.7600000002</v>
      </c>
      <c r="K1298" s="262">
        <f t="shared" si="223"/>
        <v>10921037.76</v>
      </c>
      <c r="L1298" s="7"/>
    </row>
    <row r="1299" spans="1:12" x14ac:dyDescent="0.25">
      <c r="A1299" s="261"/>
      <c r="B1299" s="271" t="s">
        <v>374</v>
      </c>
      <c r="C1299" s="262">
        <v>2</v>
      </c>
      <c r="D1299" s="262">
        <v>3762642</v>
      </c>
      <c r="E1299" s="262">
        <v>30000</v>
      </c>
      <c r="F1299" s="262">
        <v>2197776</v>
      </c>
      <c r="G1299" s="262">
        <f t="shared" si="224"/>
        <v>5990418</v>
      </c>
      <c r="H1299" s="262">
        <f t="shared" si="220"/>
        <v>7525284</v>
      </c>
      <c r="I1299" s="262">
        <f t="shared" si="221"/>
        <v>60000</v>
      </c>
      <c r="J1299" s="262">
        <f t="shared" si="222"/>
        <v>4395552</v>
      </c>
      <c r="K1299" s="262">
        <f t="shared" si="223"/>
        <v>11980836</v>
      </c>
      <c r="L1299" s="7"/>
    </row>
    <row r="1300" spans="1:12" x14ac:dyDescent="0.25">
      <c r="A1300" s="261"/>
      <c r="B1300" s="271" t="s">
        <v>375</v>
      </c>
      <c r="C1300" s="262">
        <v>1</v>
      </c>
      <c r="D1300" s="262">
        <v>2961828</v>
      </c>
      <c r="E1300" s="262">
        <v>30000</v>
      </c>
      <c r="F1300" s="262">
        <v>729385.92</v>
      </c>
      <c r="G1300" s="262">
        <f t="shared" si="224"/>
        <v>3721213.92</v>
      </c>
      <c r="H1300" s="262">
        <f t="shared" si="220"/>
        <v>2961828</v>
      </c>
      <c r="I1300" s="262">
        <f t="shared" si="221"/>
        <v>30000</v>
      </c>
      <c r="J1300" s="262">
        <f t="shared" si="222"/>
        <v>729385.92</v>
      </c>
      <c r="K1300" s="262">
        <f t="shared" si="223"/>
        <v>3721213.92</v>
      </c>
      <c r="L1300" s="7"/>
    </row>
    <row r="1301" spans="1:12" x14ac:dyDescent="0.25">
      <c r="A1301" s="261"/>
      <c r="B1301" s="271" t="s">
        <v>375</v>
      </c>
      <c r="C1301" s="262">
        <v>1</v>
      </c>
      <c r="D1301" s="262">
        <v>3850377</v>
      </c>
      <c r="E1301" s="262">
        <v>30000</v>
      </c>
      <c r="F1301" s="262">
        <v>2247696</v>
      </c>
      <c r="G1301" s="262">
        <f t="shared" si="224"/>
        <v>6128073</v>
      </c>
      <c r="H1301" s="262">
        <f t="shared" si="220"/>
        <v>3850377</v>
      </c>
      <c r="I1301" s="262">
        <f t="shared" si="221"/>
        <v>30000</v>
      </c>
      <c r="J1301" s="262">
        <f t="shared" si="222"/>
        <v>2247696</v>
      </c>
      <c r="K1301" s="262">
        <f t="shared" si="223"/>
        <v>6128073</v>
      </c>
      <c r="L1301" s="7"/>
    </row>
    <row r="1302" spans="1:12" x14ac:dyDescent="0.25">
      <c r="A1302" s="261"/>
      <c r="B1302" s="271" t="s">
        <v>376</v>
      </c>
      <c r="C1302" s="262">
        <v>1</v>
      </c>
      <c r="D1302" s="262">
        <v>3938111.04</v>
      </c>
      <c r="E1302" s="262">
        <v>30000</v>
      </c>
      <c r="F1302" s="262">
        <v>2297616</v>
      </c>
      <c r="G1302" s="262">
        <f t="shared" si="224"/>
        <v>6265727.04</v>
      </c>
      <c r="H1302" s="262">
        <f t="shared" si="220"/>
        <v>3938111.04</v>
      </c>
      <c r="I1302" s="262">
        <f t="shared" si="221"/>
        <v>30000</v>
      </c>
      <c r="J1302" s="262">
        <f t="shared" si="222"/>
        <v>2297616</v>
      </c>
      <c r="K1302" s="262">
        <f t="shared" si="223"/>
        <v>6265727.04</v>
      </c>
      <c r="L1302" s="7"/>
    </row>
    <row r="1303" spans="1:12" x14ac:dyDescent="0.25">
      <c r="A1303" s="261"/>
      <c r="B1303" s="271" t="s">
        <v>377</v>
      </c>
      <c r="C1303" s="262">
        <v>3</v>
      </c>
      <c r="D1303" s="262">
        <v>4025844.96</v>
      </c>
      <c r="E1303" s="262">
        <v>30000</v>
      </c>
      <c r="F1303" s="262">
        <v>2347536</v>
      </c>
      <c r="G1303" s="262">
        <f t="shared" si="224"/>
        <v>6403380.96</v>
      </c>
      <c r="H1303" s="262">
        <f t="shared" si="220"/>
        <v>12077534.879999999</v>
      </c>
      <c r="I1303" s="262">
        <f t="shared" si="221"/>
        <v>90000</v>
      </c>
      <c r="J1303" s="262">
        <f t="shared" si="222"/>
        <v>7042608</v>
      </c>
      <c r="K1303" s="262">
        <f t="shared" si="223"/>
        <v>19210142.879999999</v>
      </c>
      <c r="L1303" s="7"/>
    </row>
    <row r="1304" spans="1:12" x14ac:dyDescent="0.25">
      <c r="A1304" s="261"/>
      <c r="B1304" s="271" t="s">
        <v>378</v>
      </c>
      <c r="C1304" s="262">
        <v>1</v>
      </c>
      <c r="D1304" s="262">
        <v>4113579.96</v>
      </c>
      <c r="E1304" s="262">
        <v>30000</v>
      </c>
      <c r="F1304" s="262">
        <v>2397216</v>
      </c>
      <c r="G1304" s="262">
        <f t="shared" si="224"/>
        <v>6540795.96</v>
      </c>
      <c r="H1304" s="262">
        <f t="shared" si="220"/>
        <v>4113579.96</v>
      </c>
      <c r="I1304" s="262">
        <f t="shared" si="221"/>
        <v>30000</v>
      </c>
      <c r="J1304" s="262">
        <f t="shared" si="222"/>
        <v>2397216</v>
      </c>
      <c r="K1304" s="262">
        <f t="shared" si="223"/>
        <v>6540795.96</v>
      </c>
      <c r="L1304" s="7"/>
    </row>
    <row r="1305" spans="1:12" x14ac:dyDescent="0.25">
      <c r="A1305" s="261"/>
      <c r="B1305" s="271" t="s">
        <v>380</v>
      </c>
      <c r="C1305" s="602">
        <v>67</v>
      </c>
      <c r="D1305" s="262">
        <v>3078780</v>
      </c>
      <c r="E1305" s="262">
        <v>30000</v>
      </c>
      <c r="F1305" s="262">
        <v>1575696</v>
      </c>
      <c r="G1305" s="262">
        <f t="shared" si="224"/>
        <v>4684476</v>
      </c>
      <c r="H1305" s="262">
        <f t="shared" si="220"/>
        <v>206278260</v>
      </c>
      <c r="I1305" s="262">
        <f t="shared" si="221"/>
        <v>2010000</v>
      </c>
      <c r="J1305" s="262">
        <f t="shared" si="222"/>
        <v>105571632</v>
      </c>
      <c r="K1305" s="262">
        <f t="shared" si="223"/>
        <v>313859892</v>
      </c>
      <c r="L1305" s="7"/>
    </row>
    <row r="1306" spans="1:12" x14ac:dyDescent="0.25">
      <c r="A1306" s="261"/>
      <c r="B1306" s="271" t="s">
        <v>380</v>
      </c>
      <c r="C1306" s="262">
        <v>12</v>
      </c>
      <c r="D1306" s="262">
        <v>4002413.04</v>
      </c>
      <c r="E1306" s="262">
        <v>30000</v>
      </c>
      <c r="F1306" s="262">
        <v>3824856</v>
      </c>
      <c r="G1306" s="262">
        <f t="shared" si="224"/>
        <v>7857269.04</v>
      </c>
      <c r="H1306" s="262">
        <f t="shared" si="220"/>
        <v>48028956.480000004</v>
      </c>
      <c r="I1306" s="262">
        <f t="shared" si="221"/>
        <v>360000</v>
      </c>
      <c r="J1306" s="262">
        <f t="shared" si="222"/>
        <v>45898272</v>
      </c>
      <c r="K1306" s="262">
        <f t="shared" si="223"/>
        <v>94287228.480000004</v>
      </c>
      <c r="L1306" s="7"/>
    </row>
    <row r="1307" spans="1:12" x14ac:dyDescent="0.25">
      <c r="A1307" s="261"/>
      <c r="B1307" s="271" t="s">
        <v>381</v>
      </c>
      <c r="C1307" s="602">
        <v>12</v>
      </c>
      <c r="D1307" s="262">
        <v>3170512</v>
      </c>
      <c r="E1307" s="262">
        <v>30000</v>
      </c>
      <c r="F1307" s="262">
        <v>867460</v>
      </c>
      <c r="G1307" s="262">
        <f t="shared" si="224"/>
        <v>4067972</v>
      </c>
      <c r="H1307" s="262">
        <f t="shared" si="220"/>
        <v>38046144</v>
      </c>
      <c r="I1307" s="262">
        <f t="shared" si="221"/>
        <v>360000</v>
      </c>
      <c r="J1307" s="262">
        <f t="shared" si="222"/>
        <v>10409520</v>
      </c>
      <c r="K1307" s="262">
        <f t="shared" si="223"/>
        <v>48815664</v>
      </c>
      <c r="L1307" s="7"/>
    </row>
    <row r="1308" spans="1:12" x14ac:dyDescent="0.25">
      <c r="A1308" s="261"/>
      <c r="B1308" s="271" t="s">
        <v>381</v>
      </c>
      <c r="C1308" s="262">
        <v>13</v>
      </c>
      <c r="D1308" s="262">
        <v>4121666.04</v>
      </c>
      <c r="E1308" s="262">
        <v>30000</v>
      </c>
      <c r="F1308" s="262">
        <v>3281964</v>
      </c>
      <c r="G1308" s="262">
        <f t="shared" si="224"/>
        <v>7433630.04</v>
      </c>
      <c r="H1308" s="262">
        <f t="shared" si="220"/>
        <v>53581658.520000003</v>
      </c>
      <c r="I1308" s="262">
        <f t="shared" si="221"/>
        <v>390000</v>
      </c>
      <c r="J1308" s="262">
        <f t="shared" si="222"/>
        <v>42665532</v>
      </c>
      <c r="K1308" s="262">
        <f t="shared" si="223"/>
        <v>96637190.519999996</v>
      </c>
      <c r="L1308" s="7"/>
    </row>
    <row r="1309" spans="1:12" x14ac:dyDescent="0.25">
      <c r="A1309" s="261"/>
      <c r="B1309" s="271" t="s">
        <v>382</v>
      </c>
      <c r="C1309" s="602">
        <v>13</v>
      </c>
      <c r="D1309" s="262">
        <v>3262245</v>
      </c>
      <c r="E1309" s="262">
        <v>30000</v>
      </c>
      <c r="F1309" s="262">
        <v>793932</v>
      </c>
      <c r="G1309" s="262">
        <f t="shared" si="224"/>
        <v>4086177</v>
      </c>
      <c r="H1309" s="262">
        <f t="shared" si="220"/>
        <v>42409185</v>
      </c>
      <c r="I1309" s="262">
        <f t="shared" si="221"/>
        <v>390000</v>
      </c>
      <c r="J1309" s="262">
        <f t="shared" si="222"/>
        <v>10321116</v>
      </c>
      <c r="K1309" s="262">
        <f t="shared" si="223"/>
        <v>53120301</v>
      </c>
      <c r="L1309" s="7"/>
    </row>
    <row r="1310" spans="1:12" x14ac:dyDescent="0.25">
      <c r="A1310" s="261"/>
      <c r="B1310" s="271" t="s">
        <v>383</v>
      </c>
      <c r="C1310" s="262">
        <v>4</v>
      </c>
      <c r="D1310" s="262">
        <v>3353978</v>
      </c>
      <c r="E1310" s="262">
        <v>30000</v>
      </c>
      <c r="F1310" s="262">
        <v>817056</v>
      </c>
      <c r="G1310" s="262">
        <f t="shared" si="224"/>
        <v>4201034</v>
      </c>
      <c r="H1310" s="262">
        <f t="shared" si="220"/>
        <v>13415912</v>
      </c>
      <c r="I1310" s="262">
        <f t="shared" si="221"/>
        <v>120000</v>
      </c>
      <c r="J1310" s="262">
        <f t="shared" si="222"/>
        <v>3268224</v>
      </c>
      <c r="K1310" s="262">
        <f t="shared" si="223"/>
        <v>16804136</v>
      </c>
      <c r="L1310" s="7"/>
    </row>
    <row r="1311" spans="1:12" x14ac:dyDescent="0.25">
      <c r="A1311" s="261"/>
      <c r="B1311" s="271" t="s">
        <v>384</v>
      </c>
      <c r="C1311" s="262">
        <v>8</v>
      </c>
      <c r="D1311" s="262">
        <v>3445711</v>
      </c>
      <c r="E1311" s="262">
        <v>30000</v>
      </c>
      <c r="F1311" s="262">
        <v>838168.08</v>
      </c>
      <c r="G1311" s="262">
        <f t="shared" si="224"/>
        <v>4313879.08</v>
      </c>
      <c r="H1311" s="262">
        <f t="shared" si="220"/>
        <v>27565688</v>
      </c>
      <c r="I1311" s="262">
        <f t="shared" si="221"/>
        <v>240000</v>
      </c>
      <c r="J1311" s="262">
        <f t="shared" si="222"/>
        <v>6705344.6399999997</v>
      </c>
      <c r="K1311" s="262">
        <f t="shared" si="223"/>
        <v>34511032.640000001</v>
      </c>
      <c r="L1311" s="7"/>
    </row>
    <row r="1312" spans="1:12" x14ac:dyDescent="0.25">
      <c r="A1312" s="261"/>
      <c r="B1312" s="271" t="s">
        <v>384</v>
      </c>
      <c r="C1312" s="262">
        <v>2</v>
      </c>
      <c r="D1312" s="262">
        <v>4479423.96</v>
      </c>
      <c r="E1312" s="262">
        <v>30000</v>
      </c>
      <c r="F1312" s="262">
        <v>4273044</v>
      </c>
      <c r="G1312" s="262">
        <f t="shared" si="224"/>
        <v>8782467.9600000009</v>
      </c>
      <c r="H1312" s="262">
        <f t="shared" si="220"/>
        <v>8958847.9199999999</v>
      </c>
      <c r="I1312" s="262">
        <f t="shared" si="221"/>
        <v>60000</v>
      </c>
      <c r="J1312" s="262">
        <f t="shared" si="222"/>
        <v>8546088</v>
      </c>
      <c r="K1312" s="262">
        <f t="shared" si="223"/>
        <v>17564935.920000002</v>
      </c>
      <c r="L1312" s="7"/>
    </row>
    <row r="1313" spans="1:12" x14ac:dyDescent="0.25">
      <c r="A1313" s="261"/>
      <c r="B1313" s="271" t="s">
        <v>385</v>
      </c>
      <c r="C1313" s="262">
        <v>9</v>
      </c>
      <c r="D1313" s="262">
        <v>3537443</v>
      </c>
      <c r="E1313" s="262">
        <v>30000</v>
      </c>
      <c r="F1313" s="262">
        <v>869092.08</v>
      </c>
      <c r="G1313" s="262">
        <f t="shared" si="224"/>
        <v>4436535.08</v>
      </c>
      <c r="H1313" s="262">
        <f t="shared" si="220"/>
        <v>31836987</v>
      </c>
      <c r="I1313" s="262">
        <f t="shared" si="221"/>
        <v>270000</v>
      </c>
      <c r="J1313" s="262">
        <f t="shared" si="222"/>
        <v>7821828.7199999997</v>
      </c>
      <c r="K1313" s="262">
        <f t="shared" si="223"/>
        <v>39928815.719999999</v>
      </c>
      <c r="L1313" s="7"/>
    </row>
    <row r="1314" spans="1:12" x14ac:dyDescent="0.25">
      <c r="A1314" s="261"/>
      <c r="B1314" s="271" t="s">
        <v>385</v>
      </c>
      <c r="C1314" s="262">
        <v>2</v>
      </c>
      <c r="D1314" s="262">
        <v>4598676.96</v>
      </c>
      <c r="E1314" s="262">
        <v>30000</v>
      </c>
      <c r="F1314" s="262">
        <v>4385088</v>
      </c>
      <c r="G1314" s="262">
        <f t="shared" si="224"/>
        <v>9013764.9600000009</v>
      </c>
      <c r="H1314" s="262">
        <f t="shared" si="220"/>
        <v>9197353.9199999999</v>
      </c>
      <c r="I1314" s="262">
        <f t="shared" si="221"/>
        <v>60000</v>
      </c>
      <c r="J1314" s="262">
        <f t="shared" si="222"/>
        <v>8770176</v>
      </c>
      <c r="K1314" s="262">
        <f t="shared" si="223"/>
        <v>18027529.920000002</v>
      </c>
      <c r="L1314" s="7"/>
    </row>
    <row r="1315" spans="1:12" x14ac:dyDescent="0.25">
      <c r="A1315" s="261"/>
      <c r="B1315" s="271" t="s">
        <v>386</v>
      </c>
      <c r="C1315" s="262">
        <v>7</v>
      </c>
      <c r="D1315" s="262">
        <v>3629176</v>
      </c>
      <c r="E1315" s="262">
        <v>30000</v>
      </c>
      <c r="F1315" s="262">
        <v>887004</v>
      </c>
      <c r="G1315" s="262">
        <f t="shared" si="224"/>
        <v>4546180</v>
      </c>
      <c r="H1315" s="262">
        <f t="shared" si="220"/>
        <v>25404232</v>
      </c>
      <c r="I1315" s="262">
        <f t="shared" si="221"/>
        <v>210000</v>
      </c>
      <c r="J1315" s="262">
        <f t="shared" si="222"/>
        <v>6209028</v>
      </c>
      <c r="K1315" s="262">
        <f t="shared" si="223"/>
        <v>31823260</v>
      </c>
      <c r="L1315" s="7"/>
    </row>
    <row r="1316" spans="1:12" x14ac:dyDescent="0.25">
      <c r="A1316" s="261"/>
      <c r="B1316" s="271" t="s">
        <v>386</v>
      </c>
      <c r="C1316" s="262">
        <v>1</v>
      </c>
      <c r="D1316" s="262">
        <v>4717929</v>
      </c>
      <c r="E1316" s="262">
        <v>30000</v>
      </c>
      <c r="F1316" s="262">
        <v>4497132</v>
      </c>
      <c r="G1316" s="262">
        <f t="shared" si="224"/>
        <v>9245061</v>
      </c>
      <c r="H1316" s="262">
        <f t="shared" si="220"/>
        <v>4717929</v>
      </c>
      <c r="I1316" s="262">
        <f t="shared" si="221"/>
        <v>30000</v>
      </c>
      <c r="J1316" s="262">
        <f t="shared" si="222"/>
        <v>4497132</v>
      </c>
      <c r="K1316" s="262">
        <f t="shared" si="223"/>
        <v>9245061</v>
      </c>
      <c r="L1316" s="7"/>
    </row>
    <row r="1317" spans="1:12" s="4" customFormat="1" x14ac:dyDescent="0.25">
      <c r="A1317" s="261"/>
      <c r="B1317" s="271" t="s">
        <v>387</v>
      </c>
      <c r="C1317" s="262">
        <v>7</v>
      </c>
      <c r="D1317" s="262">
        <v>3720909</v>
      </c>
      <c r="E1317" s="262">
        <v>30000</v>
      </c>
      <c r="F1317" s="262">
        <v>909528</v>
      </c>
      <c r="G1317" s="262">
        <f t="shared" si="224"/>
        <v>4660437</v>
      </c>
      <c r="H1317" s="262">
        <f t="shared" ref="H1317:H1344" si="225">C1317*D1317</f>
        <v>26046363</v>
      </c>
      <c r="I1317" s="262">
        <f t="shared" ref="I1317:I1344" si="226">C1317*E1317</f>
        <v>210000</v>
      </c>
      <c r="J1317" s="262">
        <f t="shared" ref="J1317:J1344" si="227">C1317*F1317</f>
        <v>6366696</v>
      </c>
      <c r="K1317" s="262">
        <f t="shared" ref="K1317:K1344" si="228">C1317*G1317</f>
        <v>32623059</v>
      </c>
      <c r="L1317" s="7"/>
    </row>
    <row r="1318" spans="1:12" s="4" customFormat="1" x14ac:dyDescent="0.25">
      <c r="A1318" s="261"/>
      <c r="B1318" s="271" t="s">
        <v>388</v>
      </c>
      <c r="C1318" s="262">
        <v>33</v>
      </c>
      <c r="D1318" s="262">
        <v>3812642</v>
      </c>
      <c r="E1318" s="262">
        <v>30000</v>
      </c>
      <c r="F1318" s="262">
        <v>1444984</v>
      </c>
      <c r="G1318" s="262">
        <f t="shared" si="224"/>
        <v>5287626</v>
      </c>
      <c r="H1318" s="262">
        <f t="shared" si="225"/>
        <v>125817186</v>
      </c>
      <c r="I1318" s="262">
        <f t="shared" si="226"/>
        <v>990000</v>
      </c>
      <c r="J1318" s="262">
        <f t="shared" si="227"/>
        <v>47684472</v>
      </c>
      <c r="K1318" s="262">
        <f t="shared" si="228"/>
        <v>174491658</v>
      </c>
      <c r="L1318" s="7"/>
    </row>
    <row r="1319" spans="1:12" s="4" customFormat="1" x14ac:dyDescent="0.25">
      <c r="A1319" s="261"/>
      <c r="B1319" s="271" t="s">
        <v>388</v>
      </c>
      <c r="C1319" s="262">
        <v>1</v>
      </c>
      <c r="D1319" s="262">
        <v>4956435</v>
      </c>
      <c r="E1319" s="262">
        <v>30000</v>
      </c>
      <c r="F1319" s="262">
        <v>4721220</v>
      </c>
      <c r="G1319" s="262">
        <f t="shared" si="224"/>
        <v>9707655</v>
      </c>
      <c r="H1319" s="262">
        <f t="shared" si="225"/>
        <v>4956435</v>
      </c>
      <c r="I1319" s="262">
        <f t="shared" si="226"/>
        <v>30000</v>
      </c>
      <c r="J1319" s="262">
        <f t="shared" si="227"/>
        <v>4721220</v>
      </c>
      <c r="K1319" s="262">
        <f t="shared" si="228"/>
        <v>9707655</v>
      </c>
      <c r="L1319" s="7"/>
    </row>
    <row r="1320" spans="1:12" s="4" customFormat="1" x14ac:dyDescent="0.25">
      <c r="A1320" s="261"/>
      <c r="B1320" s="271" t="s">
        <v>668</v>
      </c>
      <c r="C1320" s="262">
        <v>41</v>
      </c>
      <c r="D1320" s="262">
        <v>3790391</v>
      </c>
      <c r="E1320" s="262">
        <v>30000</v>
      </c>
      <c r="F1320" s="262">
        <v>1398568</v>
      </c>
      <c r="G1320" s="262">
        <f t="shared" si="224"/>
        <v>5218959</v>
      </c>
      <c r="H1320" s="262">
        <f t="shared" si="225"/>
        <v>155406031</v>
      </c>
      <c r="I1320" s="262">
        <f t="shared" si="226"/>
        <v>1230000</v>
      </c>
      <c r="J1320" s="262">
        <f t="shared" si="227"/>
        <v>57341288</v>
      </c>
      <c r="K1320" s="262">
        <f t="shared" si="228"/>
        <v>213977319</v>
      </c>
      <c r="L1320" s="7"/>
    </row>
    <row r="1321" spans="1:12" s="4" customFormat="1" x14ac:dyDescent="0.25">
      <c r="A1321" s="261"/>
      <c r="B1321" s="271" t="s">
        <v>668</v>
      </c>
      <c r="C1321" s="262">
        <v>6</v>
      </c>
      <c r="D1321" s="262">
        <v>5306547</v>
      </c>
      <c r="E1321" s="262">
        <v>30000</v>
      </c>
      <c r="F1321" s="262">
        <v>4658592</v>
      </c>
      <c r="G1321" s="262">
        <f t="shared" si="224"/>
        <v>9995139</v>
      </c>
      <c r="H1321" s="262">
        <f t="shared" si="225"/>
        <v>31839282</v>
      </c>
      <c r="I1321" s="262">
        <f t="shared" si="226"/>
        <v>180000</v>
      </c>
      <c r="J1321" s="262">
        <f t="shared" si="227"/>
        <v>27951552</v>
      </c>
      <c r="K1321" s="262">
        <f t="shared" si="228"/>
        <v>59970834</v>
      </c>
      <c r="L1321" s="7"/>
    </row>
    <row r="1322" spans="1:12" s="4" customFormat="1" x14ac:dyDescent="0.25">
      <c r="A1322" s="261"/>
      <c r="B1322" s="271" t="s">
        <v>542</v>
      </c>
      <c r="C1322" s="262">
        <v>15</v>
      </c>
      <c r="D1322" s="262">
        <v>3899176</v>
      </c>
      <c r="E1322" s="262">
        <v>30000</v>
      </c>
      <c r="F1322" s="262">
        <v>1098684</v>
      </c>
      <c r="G1322" s="262">
        <f t="shared" si="224"/>
        <v>5027860</v>
      </c>
      <c r="H1322" s="262">
        <f t="shared" si="225"/>
        <v>58487640</v>
      </c>
      <c r="I1322" s="262">
        <f t="shared" si="226"/>
        <v>450000</v>
      </c>
      <c r="J1322" s="262">
        <f t="shared" si="227"/>
        <v>16480260</v>
      </c>
      <c r="K1322" s="262">
        <f t="shared" si="228"/>
        <v>75417900</v>
      </c>
      <c r="L1322" s="7"/>
    </row>
    <row r="1323" spans="1:12" s="4" customFormat="1" x14ac:dyDescent="0.25">
      <c r="A1323" s="261"/>
      <c r="B1323" s="271" t="s">
        <v>542</v>
      </c>
      <c r="C1323" s="262">
        <v>6</v>
      </c>
      <c r="D1323" s="262">
        <v>5458845.96</v>
      </c>
      <c r="E1323" s="262">
        <v>30000</v>
      </c>
      <c r="F1323" s="262">
        <v>4792716</v>
      </c>
      <c r="G1323" s="262">
        <f t="shared" si="224"/>
        <v>10281561.960000001</v>
      </c>
      <c r="H1323" s="262">
        <f t="shared" si="225"/>
        <v>32753075.759999998</v>
      </c>
      <c r="I1323" s="262">
        <f t="shared" si="226"/>
        <v>180000</v>
      </c>
      <c r="J1323" s="262">
        <f t="shared" si="227"/>
        <v>28756296</v>
      </c>
      <c r="K1323" s="262">
        <f t="shared" si="228"/>
        <v>61689371.760000005</v>
      </c>
      <c r="L1323" s="7"/>
    </row>
    <row r="1324" spans="1:12" s="4" customFormat="1" x14ac:dyDescent="0.25">
      <c r="A1324" s="261"/>
      <c r="B1324" s="271" t="s">
        <v>581</v>
      </c>
      <c r="C1324" s="262">
        <v>7</v>
      </c>
      <c r="D1324" s="262">
        <v>4007961</v>
      </c>
      <c r="E1324" s="262">
        <v>30000</v>
      </c>
      <c r="F1324" s="262">
        <v>943600.08</v>
      </c>
      <c r="G1324" s="262">
        <f t="shared" si="224"/>
        <v>4981561.08</v>
      </c>
      <c r="H1324" s="262">
        <f t="shared" si="225"/>
        <v>28055727</v>
      </c>
      <c r="I1324" s="262">
        <f t="shared" si="226"/>
        <v>210000</v>
      </c>
      <c r="J1324" s="262">
        <f t="shared" si="227"/>
        <v>6605200.5599999996</v>
      </c>
      <c r="K1324" s="262">
        <f t="shared" si="228"/>
        <v>34870927.560000002</v>
      </c>
      <c r="L1324" s="7"/>
    </row>
    <row r="1325" spans="1:12" s="4" customFormat="1" x14ac:dyDescent="0.25">
      <c r="A1325" s="261"/>
      <c r="B1325" s="271" t="s">
        <v>581</v>
      </c>
      <c r="C1325" s="262">
        <v>1</v>
      </c>
      <c r="D1325" s="262">
        <v>5611145.04</v>
      </c>
      <c r="E1325" s="262">
        <v>30000</v>
      </c>
      <c r="F1325" s="262">
        <v>5034588</v>
      </c>
      <c r="G1325" s="262">
        <f t="shared" si="224"/>
        <v>10675733.039999999</v>
      </c>
      <c r="H1325" s="262">
        <f t="shared" si="225"/>
        <v>5611145.04</v>
      </c>
      <c r="I1325" s="262">
        <f t="shared" si="226"/>
        <v>30000</v>
      </c>
      <c r="J1325" s="262">
        <f t="shared" si="227"/>
        <v>5034588</v>
      </c>
      <c r="K1325" s="262">
        <f t="shared" si="228"/>
        <v>10675733.039999999</v>
      </c>
      <c r="L1325" s="7"/>
    </row>
    <row r="1326" spans="1:12" s="4" customFormat="1" x14ac:dyDescent="0.25">
      <c r="A1326" s="261"/>
      <c r="B1326" s="271" t="s">
        <v>391</v>
      </c>
      <c r="C1326" s="262">
        <v>3</v>
      </c>
      <c r="D1326" s="262">
        <v>4116745</v>
      </c>
      <c r="E1326" s="262">
        <v>30000</v>
      </c>
      <c r="F1326" s="262">
        <v>973080</v>
      </c>
      <c r="G1326" s="262">
        <f t="shared" si="224"/>
        <v>5119825</v>
      </c>
      <c r="H1326" s="262">
        <f t="shared" si="225"/>
        <v>12350235</v>
      </c>
      <c r="I1326" s="262">
        <f t="shared" si="226"/>
        <v>90000</v>
      </c>
      <c r="J1326" s="262">
        <f t="shared" si="227"/>
        <v>2919240</v>
      </c>
      <c r="K1326" s="262">
        <f t="shared" si="228"/>
        <v>15359475</v>
      </c>
      <c r="L1326" s="7"/>
    </row>
    <row r="1327" spans="1:12" s="4" customFormat="1" x14ac:dyDescent="0.25">
      <c r="A1327" s="261"/>
      <c r="B1327" s="271" t="s">
        <v>391</v>
      </c>
      <c r="C1327" s="262">
        <v>1</v>
      </c>
      <c r="D1327" s="262">
        <v>5763444</v>
      </c>
      <c r="E1327" s="262">
        <v>30000</v>
      </c>
      <c r="F1327" s="262">
        <v>5060496</v>
      </c>
      <c r="G1327" s="262">
        <f t="shared" ref="G1327:G1344" si="229">SUM(D1327:F1327)</f>
        <v>10853940</v>
      </c>
      <c r="H1327" s="262">
        <f t="shared" si="225"/>
        <v>5763444</v>
      </c>
      <c r="I1327" s="262">
        <f t="shared" si="226"/>
        <v>30000</v>
      </c>
      <c r="J1327" s="262">
        <f t="shared" si="227"/>
        <v>5060496</v>
      </c>
      <c r="K1327" s="262">
        <f t="shared" si="228"/>
        <v>10853940</v>
      </c>
      <c r="L1327" s="7"/>
    </row>
    <row r="1328" spans="1:12" s="4" customFormat="1" x14ac:dyDescent="0.25">
      <c r="A1328" s="261"/>
      <c r="B1328" s="271" t="s">
        <v>392</v>
      </c>
      <c r="C1328" s="262">
        <v>1</v>
      </c>
      <c r="D1328" s="262">
        <v>4225530</v>
      </c>
      <c r="E1328" s="262">
        <v>30000</v>
      </c>
      <c r="F1328" s="262">
        <v>1000632</v>
      </c>
      <c r="G1328" s="262">
        <f t="shared" si="229"/>
        <v>5256162</v>
      </c>
      <c r="H1328" s="262">
        <f t="shared" si="225"/>
        <v>4225530</v>
      </c>
      <c r="I1328" s="262">
        <f t="shared" si="226"/>
        <v>30000</v>
      </c>
      <c r="J1328" s="262">
        <f t="shared" si="227"/>
        <v>1000632</v>
      </c>
      <c r="K1328" s="262">
        <f t="shared" si="228"/>
        <v>5256162</v>
      </c>
      <c r="L1328" s="7"/>
    </row>
    <row r="1329" spans="1:12" s="4" customFormat="1" x14ac:dyDescent="0.25">
      <c r="A1329" s="261"/>
      <c r="B1329" s="271" t="s">
        <v>395</v>
      </c>
      <c r="C1329" s="262">
        <v>1</v>
      </c>
      <c r="D1329" s="262">
        <v>4551885</v>
      </c>
      <c r="E1329" s="262">
        <v>30000</v>
      </c>
      <c r="F1329" s="262">
        <v>1079191.92</v>
      </c>
      <c r="G1329" s="262">
        <f t="shared" si="229"/>
        <v>5661076.9199999999</v>
      </c>
      <c r="H1329" s="262">
        <f t="shared" si="225"/>
        <v>4551885</v>
      </c>
      <c r="I1329" s="262">
        <f t="shared" si="226"/>
        <v>30000</v>
      </c>
      <c r="J1329" s="262">
        <f t="shared" si="227"/>
        <v>1079191.92</v>
      </c>
      <c r="K1329" s="262">
        <f t="shared" si="228"/>
        <v>5661076.9199999999</v>
      </c>
      <c r="L1329" s="7"/>
    </row>
    <row r="1330" spans="1:12" s="4" customFormat="1" x14ac:dyDescent="0.25">
      <c r="A1330" s="261"/>
      <c r="B1330" s="271" t="s">
        <v>395</v>
      </c>
      <c r="C1330" s="262">
        <v>1</v>
      </c>
      <c r="D1330" s="262">
        <v>6372639</v>
      </c>
      <c r="E1330" s="262">
        <v>30000</v>
      </c>
      <c r="F1330" s="262">
        <v>5596068</v>
      </c>
      <c r="G1330" s="262">
        <f t="shared" si="229"/>
        <v>11998707</v>
      </c>
      <c r="H1330" s="262">
        <f t="shared" si="225"/>
        <v>6372639</v>
      </c>
      <c r="I1330" s="262">
        <f t="shared" si="226"/>
        <v>30000</v>
      </c>
      <c r="J1330" s="262">
        <f t="shared" si="227"/>
        <v>5596068</v>
      </c>
      <c r="K1330" s="262">
        <f t="shared" si="228"/>
        <v>11998707</v>
      </c>
      <c r="L1330" s="7"/>
    </row>
    <row r="1331" spans="1:12" s="4" customFormat="1" x14ac:dyDescent="0.25">
      <c r="A1331" s="261"/>
      <c r="B1331" s="271" t="s">
        <v>396</v>
      </c>
      <c r="C1331" s="262">
        <v>1</v>
      </c>
      <c r="D1331" s="262">
        <v>6524937</v>
      </c>
      <c r="E1331" s="262">
        <v>30000</v>
      </c>
      <c r="F1331" s="262">
        <v>5729952</v>
      </c>
      <c r="G1331" s="262">
        <f t="shared" si="229"/>
        <v>12284889</v>
      </c>
      <c r="H1331" s="262">
        <f t="shared" si="225"/>
        <v>6524937</v>
      </c>
      <c r="I1331" s="262">
        <f t="shared" si="226"/>
        <v>30000</v>
      </c>
      <c r="J1331" s="262">
        <f t="shared" si="227"/>
        <v>5729952</v>
      </c>
      <c r="K1331" s="262">
        <f t="shared" si="228"/>
        <v>12284889</v>
      </c>
      <c r="L1331" s="7"/>
    </row>
    <row r="1332" spans="1:12" s="4" customFormat="1" x14ac:dyDescent="0.25">
      <c r="A1332" s="261"/>
      <c r="B1332" s="260" t="s">
        <v>531</v>
      </c>
      <c r="C1332" s="262">
        <v>10</v>
      </c>
      <c r="D1332" s="262">
        <v>4677846</v>
      </c>
      <c r="E1332" s="262">
        <v>30000</v>
      </c>
      <c r="F1332" s="262">
        <v>1294908</v>
      </c>
      <c r="G1332" s="262">
        <f t="shared" si="229"/>
        <v>6002754</v>
      </c>
      <c r="H1332" s="262">
        <f t="shared" si="225"/>
        <v>46778460</v>
      </c>
      <c r="I1332" s="262">
        <f t="shared" si="226"/>
        <v>300000</v>
      </c>
      <c r="J1332" s="262">
        <f t="shared" si="227"/>
        <v>12949080</v>
      </c>
      <c r="K1332" s="262">
        <f t="shared" si="228"/>
        <v>60027540</v>
      </c>
      <c r="L1332" s="7"/>
    </row>
    <row r="1333" spans="1:12" s="4" customFormat="1" x14ac:dyDescent="0.25">
      <c r="A1333" s="261"/>
      <c r="B1333" s="260" t="s">
        <v>531</v>
      </c>
      <c r="C1333" s="262">
        <v>1</v>
      </c>
      <c r="D1333" s="262">
        <v>7016768.04</v>
      </c>
      <c r="E1333" s="262">
        <v>30000</v>
      </c>
      <c r="F1333" s="262">
        <v>5680380</v>
      </c>
      <c r="G1333" s="262">
        <f t="shared" si="229"/>
        <v>12727148.039999999</v>
      </c>
      <c r="H1333" s="262">
        <f t="shared" si="225"/>
        <v>7016768.04</v>
      </c>
      <c r="I1333" s="262">
        <f t="shared" si="226"/>
        <v>30000</v>
      </c>
      <c r="J1333" s="262">
        <f t="shared" si="227"/>
        <v>5680380</v>
      </c>
      <c r="K1333" s="262">
        <f t="shared" si="228"/>
        <v>12727148.039999999</v>
      </c>
      <c r="L1333" s="7"/>
    </row>
    <row r="1334" spans="1:12" s="4" customFormat="1" x14ac:dyDescent="0.25">
      <c r="A1334" s="261"/>
      <c r="B1334" s="260" t="s">
        <v>399</v>
      </c>
      <c r="C1334" s="262">
        <v>6</v>
      </c>
      <c r="D1334" s="262">
        <v>4802939</v>
      </c>
      <c r="E1334" s="262">
        <v>30000</v>
      </c>
      <c r="F1334" s="262">
        <v>1099576.08</v>
      </c>
      <c r="G1334" s="262">
        <f t="shared" si="229"/>
        <v>5932515.0800000001</v>
      </c>
      <c r="H1334" s="262">
        <f t="shared" si="225"/>
        <v>28817634</v>
      </c>
      <c r="I1334" s="262">
        <f t="shared" si="226"/>
        <v>180000</v>
      </c>
      <c r="J1334" s="262">
        <f t="shared" si="227"/>
        <v>6597456.4800000004</v>
      </c>
      <c r="K1334" s="262">
        <f t="shared" si="228"/>
        <v>35595090.480000004</v>
      </c>
      <c r="L1334" s="7"/>
    </row>
    <row r="1335" spans="1:12" s="4" customFormat="1" x14ac:dyDescent="0.25">
      <c r="A1335" s="261"/>
      <c r="B1335" s="260" t="s">
        <v>399</v>
      </c>
      <c r="C1335" s="262">
        <v>7</v>
      </c>
      <c r="D1335" s="262">
        <v>7204409.04</v>
      </c>
      <c r="E1335" s="262">
        <v>30000</v>
      </c>
      <c r="F1335" s="262">
        <v>5833128</v>
      </c>
      <c r="G1335" s="262">
        <f t="shared" si="229"/>
        <v>13067537.039999999</v>
      </c>
      <c r="H1335" s="262">
        <f t="shared" si="225"/>
        <v>50430863.280000001</v>
      </c>
      <c r="I1335" s="262">
        <f t="shared" si="226"/>
        <v>210000</v>
      </c>
      <c r="J1335" s="262">
        <f t="shared" si="227"/>
        <v>40831896</v>
      </c>
      <c r="K1335" s="262">
        <f t="shared" si="228"/>
        <v>91472759.280000001</v>
      </c>
      <c r="L1335" s="7"/>
    </row>
    <row r="1336" spans="1:12" s="4" customFormat="1" x14ac:dyDescent="0.25">
      <c r="A1336" s="261"/>
      <c r="B1336" s="260" t="s">
        <v>400</v>
      </c>
      <c r="C1336" s="262">
        <v>1</v>
      </c>
      <c r="D1336" s="262">
        <v>4928033</v>
      </c>
      <c r="E1336" s="262">
        <v>30000</v>
      </c>
      <c r="F1336" s="262">
        <v>1131100.08</v>
      </c>
      <c r="G1336" s="262">
        <f t="shared" si="229"/>
        <v>6089133.0800000001</v>
      </c>
      <c r="H1336" s="262">
        <f t="shared" si="225"/>
        <v>4928033</v>
      </c>
      <c r="I1336" s="262">
        <f t="shared" si="226"/>
        <v>30000</v>
      </c>
      <c r="J1336" s="262">
        <f t="shared" si="227"/>
        <v>1131100.08</v>
      </c>
      <c r="K1336" s="262">
        <f t="shared" si="228"/>
        <v>6089133.0800000001</v>
      </c>
      <c r="L1336" s="7"/>
    </row>
    <row r="1337" spans="1:12" s="4" customFormat="1" x14ac:dyDescent="0.25">
      <c r="A1337" s="261"/>
      <c r="B1337" s="260" t="s">
        <v>401</v>
      </c>
      <c r="C1337" s="262">
        <v>1</v>
      </c>
      <c r="D1337" s="262">
        <v>7579689.96</v>
      </c>
      <c r="E1337" s="262">
        <v>30000</v>
      </c>
      <c r="F1337" s="262">
        <v>6142632</v>
      </c>
      <c r="G1337" s="262">
        <f t="shared" si="229"/>
        <v>13752321.960000001</v>
      </c>
      <c r="H1337" s="262">
        <f t="shared" si="225"/>
        <v>7579689.96</v>
      </c>
      <c r="I1337" s="262">
        <f t="shared" si="226"/>
        <v>30000</v>
      </c>
      <c r="J1337" s="262">
        <f t="shared" si="227"/>
        <v>6142632</v>
      </c>
      <c r="K1337" s="262">
        <f t="shared" si="228"/>
        <v>13752321.960000001</v>
      </c>
      <c r="L1337" s="7"/>
    </row>
    <row r="1338" spans="1:12" s="4" customFormat="1" x14ac:dyDescent="0.25">
      <c r="A1338" s="261"/>
      <c r="B1338" s="260" t="s">
        <v>402</v>
      </c>
      <c r="C1338" s="262">
        <v>2</v>
      </c>
      <c r="D1338" s="262">
        <v>5178220</v>
      </c>
      <c r="E1338" s="262">
        <v>30000</v>
      </c>
      <c r="F1338" s="262">
        <v>1200160.08</v>
      </c>
      <c r="G1338" s="262">
        <f t="shared" si="229"/>
        <v>6408380.0800000001</v>
      </c>
      <c r="H1338" s="262">
        <f t="shared" si="225"/>
        <v>10356440</v>
      </c>
      <c r="I1338" s="262">
        <f t="shared" si="226"/>
        <v>60000</v>
      </c>
      <c r="J1338" s="262">
        <f t="shared" si="227"/>
        <v>2400320.16</v>
      </c>
      <c r="K1338" s="262">
        <f t="shared" si="228"/>
        <v>12816760.16</v>
      </c>
      <c r="L1338" s="7"/>
    </row>
    <row r="1339" spans="1:12" s="4" customFormat="1" x14ac:dyDescent="0.25">
      <c r="A1339" s="261"/>
      <c r="B1339" s="260" t="s">
        <v>403</v>
      </c>
      <c r="C1339" s="262">
        <v>5</v>
      </c>
      <c r="D1339" s="262">
        <v>5303314</v>
      </c>
      <c r="E1339" s="262">
        <v>30000</v>
      </c>
      <c r="F1339" s="262">
        <v>1363924</v>
      </c>
      <c r="G1339" s="262">
        <f t="shared" si="229"/>
        <v>6697238</v>
      </c>
      <c r="H1339" s="262">
        <f t="shared" si="225"/>
        <v>26516570</v>
      </c>
      <c r="I1339" s="262">
        <f t="shared" si="226"/>
        <v>150000</v>
      </c>
      <c r="J1339" s="262">
        <f t="shared" si="227"/>
        <v>6819620</v>
      </c>
      <c r="K1339" s="262">
        <f t="shared" si="228"/>
        <v>33486190</v>
      </c>
      <c r="L1339" s="7"/>
    </row>
    <row r="1340" spans="1:12" s="4" customFormat="1" x14ac:dyDescent="0.25">
      <c r="A1340" s="261"/>
      <c r="B1340" s="260" t="s">
        <v>404</v>
      </c>
      <c r="C1340" s="262">
        <v>2</v>
      </c>
      <c r="D1340" s="262">
        <v>5428408</v>
      </c>
      <c r="E1340" s="262">
        <v>30000</v>
      </c>
      <c r="F1340" s="262">
        <v>1257208.08</v>
      </c>
      <c r="G1340" s="262">
        <f t="shared" si="229"/>
        <v>6715616.0800000001</v>
      </c>
      <c r="H1340" s="262">
        <f t="shared" si="225"/>
        <v>10856816</v>
      </c>
      <c r="I1340" s="262">
        <f t="shared" si="226"/>
        <v>60000</v>
      </c>
      <c r="J1340" s="262">
        <f t="shared" si="227"/>
        <v>2514416.16</v>
      </c>
      <c r="K1340" s="262">
        <f t="shared" si="228"/>
        <v>13431232.16</v>
      </c>
      <c r="L1340" s="7"/>
    </row>
    <row r="1341" spans="1:12" s="4" customFormat="1" x14ac:dyDescent="0.25">
      <c r="A1341" s="261"/>
      <c r="B1341" s="260" t="s">
        <v>404</v>
      </c>
      <c r="C1341" s="262">
        <v>1</v>
      </c>
      <c r="D1341" s="262">
        <v>8142611.04</v>
      </c>
      <c r="E1341" s="262">
        <v>30000</v>
      </c>
      <c r="F1341" s="262">
        <v>6596868</v>
      </c>
      <c r="G1341" s="262">
        <f t="shared" si="229"/>
        <v>14769479.039999999</v>
      </c>
      <c r="H1341" s="262">
        <f t="shared" si="225"/>
        <v>8142611.04</v>
      </c>
      <c r="I1341" s="262">
        <f t="shared" si="226"/>
        <v>30000</v>
      </c>
      <c r="J1341" s="262">
        <f t="shared" si="227"/>
        <v>6596868</v>
      </c>
      <c r="K1341" s="262">
        <f t="shared" si="228"/>
        <v>14769479.039999999</v>
      </c>
      <c r="L1341" s="7"/>
    </row>
    <row r="1342" spans="1:12" s="4" customFormat="1" x14ac:dyDescent="0.25">
      <c r="A1342" s="261"/>
      <c r="B1342" s="260" t="s">
        <v>405</v>
      </c>
      <c r="C1342" s="262">
        <v>1</v>
      </c>
      <c r="D1342" s="262">
        <v>5553501</v>
      </c>
      <c r="E1342" s="262">
        <v>30000</v>
      </c>
      <c r="F1342" s="262">
        <v>1340585</v>
      </c>
      <c r="G1342" s="262">
        <f t="shared" si="229"/>
        <v>6924086</v>
      </c>
      <c r="H1342" s="262">
        <f t="shared" si="225"/>
        <v>5553501</v>
      </c>
      <c r="I1342" s="262">
        <f t="shared" si="226"/>
        <v>30000</v>
      </c>
      <c r="J1342" s="262">
        <f t="shared" si="227"/>
        <v>1340585</v>
      </c>
      <c r="K1342" s="262">
        <f t="shared" si="228"/>
        <v>6924086</v>
      </c>
      <c r="L1342" s="7"/>
    </row>
    <row r="1343" spans="1:12" s="4" customFormat="1" x14ac:dyDescent="0.25">
      <c r="A1343" s="261"/>
      <c r="B1343" s="260" t="s">
        <v>406</v>
      </c>
      <c r="C1343" s="262">
        <v>1</v>
      </c>
      <c r="D1343" s="262">
        <v>5678595</v>
      </c>
      <c r="E1343" s="262">
        <v>30000</v>
      </c>
      <c r="F1343" s="262">
        <v>1372451</v>
      </c>
      <c r="G1343" s="262">
        <f t="shared" si="229"/>
        <v>7081046</v>
      </c>
      <c r="H1343" s="262">
        <f t="shared" si="225"/>
        <v>5678595</v>
      </c>
      <c r="I1343" s="262">
        <f t="shared" si="226"/>
        <v>30000</v>
      </c>
      <c r="J1343" s="262">
        <f t="shared" si="227"/>
        <v>1372451</v>
      </c>
      <c r="K1343" s="262">
        <f t="shared" si="228"/>
        <v>7081046</v>
      </c>
      <c r="L1343" s="7"/>
    </row>
    <row r="1344" spans="1:12" s="4" customFormat="1" x14ac:dyDescent="0.25">
      <c r="A1344" s="261"/>
      <c r="B1344" s="260" t="s">
        <v>406</v>
      </c>
      <c r="C1344" s="262">
        <v>2</v>
      </c>
      <c r="D1344" s="262">
        <v>8517891.9600000009</v>
      </c>
      <c r="E1344" s="262">
        <v>30000</v>
      </c>
      <c r="F1344" s="262">
        <v>6902364</v>
      </c>
      <c r="G1344" s="262">
        <f t="shared" si="229"/>
        <v>15450255.960000001</v>
      </c>
      <c r="H1344" s="262">
        <f t="shared" si="225"/>
        <v>17035783.920000002</v>
      </c>
      <c r="I1344" s="262">
        <f t="shared" si="226"/>
        <v>60000</v>
      </c>
      <c r="J1344" s="262">
        <f t="shared" si="227"/>
        <v>13804728</v>
      </c>
      <c r="K1344" s="262">
        <f t="shared" si="228"/>
        <v>30900511.920000002</v>
      </c>
      <c r="L1344" s="7"/>
    </row>
    <row r="1345" spans="1:12" s="17" customFormat="1" x14ac:dyDescent="0.25">
      <c r="A1345" s="263" t="s">
        <v>1</v>
      </c>
      <c r="B1345" s="271" t="s">
        <v>415</v>
      </c>
      <c r="C1345" s="262">
        <f t="shared" ref="C1345:K1345" si="230">SUM(C1189:C1344)</f>
        <v>1457</v>
      </c>
      <c r="D1345" s="262">
        <f t="shared" si="230"/>
        <v>361195486.36000007</v>
      </c>
      <c r="E1345" s="262">
        <f t="shared" si="230"/>
        <v>4680000</v>
      </c>
      <c r="F1345" s="262">
        <f t="shared" si="230"/>
        <v>177772607.06000006</v>
      </c>
      <c r="G1345" s="262">
        <f t="shared" si="230"/>
        <v>543648093.41999984</v>
      </c>
      <c r="H1345" s="262">
        <f t="shared" si="230"/>
        <v>2686796385.0400004</v>
      </c>
      <c r="I1345" s="262">
        <f t="shared" si="230"/>
        <v>43710000</v>
      </c>
      <c r="J1345" s="262">
        <f t="shared" si="230"/>
        <v>1200804284.2600002</v>
      </c>
      <c r="K1345" s="262">
        <f t="shared" si="230"/>
        <v>3931310669.3000002</v>
      </c>
      <c r="L1345" s="7"/>
    </row>
    <row r="1346" spans="1:12" s="17" customFormat="1" x14ac:dyDescent="0.25">
      <c r="A1346" s="263"/>
      <c r="B1346" s="271"/>
      <c r="C1346" s="262"/>
      <c r="D1346" s="262"/>
      <c r="E1346" s="262"/>
      <c r="F1346" s="262"/>
      <c r="G1346" s="262"/>
      <c r="H1346" s="262"/>
      <c r="I1346" s="262"/>
      <c r="J1346" s="262"/>
      <c r="K1346" s="262"/>
      <c r="L1346" s="7"/>
    </row>
    <row r="1347" spans="1:12" s="17" customFormat="1" x14ac:dyDescent="0.25">
      <c r="A1347" s="261" t="s">
        <v>416</v>
      </c>
      <c r="B1347" s="441" t="s">
        <v>925</v>
      </c>
      <c r="C1347" s="267">
        <v>3</v>
      </c>
      <c r="D1347" s="267">
        <v>1800000</v>
      </c>
      <c r="E1347" s="267"/>
      <c r="F1347" s="267">
        <v>0</v>
      </c>
      <c r="G1347" s="262">
        <f>SUM(D1347:F1347)</f>
        <v>1800000</v>
      </c>
      <c r="H1347" s="262">
        <f>C1347*D1347</f>
        <v>5400000</v>
      </c>
      <c r="I1347" s="262">
        <f>C1347*E1347</f>
        <v>0</v>
      </c>
      <c r="J1347" s="262">
        <f>C1347*F1347</f>
        <v>0</v>
      </c>
      <c r="K1347" s="262">
        <f>C1347*G1347</f>
        <v>5400000</v>
      </c>
      <c r="L1347" s="7"/>
    </row>
    <row r="1348" spans="1:12" s="17" customFormat="1" x14ac:dyDescent="0.25">
      <c r="A1348" s="261" t="s">
        <v>416</v>
      </c>
      <c r="B1348" s="441" t="s">
        <v>925</v>
      </c>
      <c r="C1348" s="267">
        <v>4</v>
      </c>
      <c r="D1348" s="267">
        <v>2400000</v>
      </c>
      <c r="E1348" s="267"/>
      <c r="F1348" s="267">
        <v>13099508</v>
      </c>
      <c r="G1348" s="262">
        <f>SUM(D1348:F1348)</f>
        <v>15499508</v>
      </c>
      <c r="H1348" s="262">
        <f>C1348*D1348</f>
        <v>9600000</v>
      </c>
      <c r="I1348" s="262">
        <f>C1348*E1348</f>
        <v>0</v>
      </c>
      <c r="J1348" s="262">
        <f>C1348*F1348</f>
        <v>52398032</v>
      </c>
      <c r="K1348" s="262">
        <f>C1348*G1348</f>
        <v>61998032</v>
      </c>
      <c r="L1348" s="7"/>
    </row>
    <row r="1349" spans="1:12" s="17" customFormat="1" ht="36.75" x14ac:dyDescent="0.25">
      <c r="A1349" s="261" t="s">
        <v>418</v>
      </c>
      <c r="B1349" s="441" t="s">
        <v>419</v>
      </c>
      <c r="C1349" s="267"/>
      <c r="D1349" s="267">
        <v>1337225</v>
      </c>
      <c r="E1349" s="267">
        <v>401168</v>
      </c>
      <c r="F1349" s="267">
        <v>10916790</v>
      </c>
      <c r="G1349" s="262">
        <f t="shared" ref="G1349:G1363" si="231">SUM(D1349:F1349)</f>
        <v>12655183</v>
      </c>
      <c r="H1349" s="262">
        <f t="shared" ref="H1349:H1363" si="232">C1349*D1349</f>
        <v>0</v>
      </c>
      <c r="I1349" s="262">
        <f t="shared" ref="I1349:I1363" si="233">C1349*E1349</f>
        <v>0</v>
      </c>
      <c r="J1349" s="262">
        <f t="shared" ref="J1349:J1363" si="234">C1349*F1349</f>
        <v>0</v>
      </c>
      <c r="K1349" s="262">
        <f t="shared" ref="K1349:K1363" si="235">C1349*G1349</f>
        <v>0</v>
      </c>
      <c r="L1349" s="7"/>
    </row>
    <row r="1350" spans="1:12" s="17" customFormat="1" x14ac:dyDescent="0.25">
      <c r="A1350" s="261"/>
      <c r="B1350" s="272" t="s">
        <v>420</v>
      </c>
      <c r="C1350" s="262">
        <v>1</v>
      </c>
      <c r="D1350" s="267">
        <v>8517891.9600000009</v>
      </c>
      <c r="E1350" s="262">
        <v>30000</v>
      </c>
      <c r="F1350" s="262">
        <v>12157837</v>
      </c>
      <c r="G1350" s="262">
        <f t="shared" si="231"/>
        <v>20705728.960000001</v>
      </c>
      <c r="H1350" s="262">
        <f t="shared" si="232"/>
        <v>8517891.9600000009</v>
      </c>
      <c r="I1350" s="262">
        <f t="shared" si="233"/>
        <v>30000</v>
      </c>
      <c r="J1350" s="262">
        <f t="shared" si="234"/>
        <v>12157837</v>
      </c>
      <c r="K1350" s="262">
        <f t="shared" si="235"/>
        <v>20705728.960000001</v>
      </c>
      <c r="L1350" s="7"/>
    </row>
    <row r="1351" spans="1:12" s="17" customFormat="1" x14ac:dyDescent="0.25">
      <c r="A1351" s="261"/>
      <c r="B1351" s="272" t="s">
        <v>421</v>
      </c>
      <c r="C1351" s="262"/>
      <c r="D1351" s="267"/>
      <c r="E1351" s="262"/>
      <c r="F1351" s="262"/>
      <c r="G1351" s="262">
        <f t="shared" si="231"/>
        <v>0</v>
      </c>
      <c r="H1351" s="262">
        <f t="shared" si="232"/>
        <v>0</v>
      </c>
      <c r="I1351" s="262">
        <f t="shared" si="233"/>
        <v>0</v>
      </c>
      <c r="J1351" s="262">
        <f t="shared" si="234"/>
        <v>0</v>
      </c>
      <c r="K1351" s="262">
        <f t="shared" si="235"/>
        <v>0</v>
      </c>
      <c r="L1351" s="7"/>
    </row>
    <row r="1352" spans="1:12" s="17" customFormat="1" x14ac:dyDescent="0.25">
      <c r="A1352" s="261"/>
      <c r="B1352" s="272" t="s">
        <v>422</v>
      </c>
      <c r="C1352" s="262"/>
      <c r="D1352" s="267"/>
      <c r="E1352" s="262"/>
      <c r="F1352" s="262"/>
      <c r="G1352" s="262">
        <f t="shared" si="231"/>
        <v>0</v>
      </c>
      <c r="H1352" s="262">
        <f t="shared" si="232"/>
        <v>0</v>
      </c>
      <c r="I1352" s="262">
        <f t="shared" si="233"/>
        <v>0</v>
      </c>
      <c r="J1352" s="262">
        <f t="shared" si="234"/>
        <v>0</v>
      </c>
      <c r="K1352" s="262">
        <f t="shared" si="235"/>
        <v>0</v>
      </c>
      <c r="L1352" s="7"/>
    </row>
    <row r="1353" spans="1:12" s="17" customFormat="1" x14ac:dyDescent="0.25">
      <c r="A1353" s="261"/>
      <c r="B1353" s="272" t="s">
        <v>744</v>
      </c>
      <c r="C1353" s="262"/>
      <c r="D1353" s="262"/>
      <c r="E1353" s="262"/>
      <c r="F1353" s="262"/>
      <c r="G1353" s="262">
        <f t="shared" si="231"/>
        <v>0</v>
      </c>
      <c r="H1353" s="262">
        <f t="shared" si="232"/>
        <v>0</v>
      </c>
      <c r="I1353" s="262">
        <f t="shared" si="233"/>
        <v>0</v>
      </c>
      <c r="J1353" s="262">
        <f t="shared" si="234"/>
        <v>0</v>
      </c>
      <c r="K1353" s="262">
        <f t="shared" si="235"/>
        <v>0</v>
      </c>
      <c r="L1353" s="7"/>
    </row>
    <row r="1354" spans="1:12" s="17" customFormat="1" x14ac:dyDescent="0.25">
      <c r="A1354" s="271"/>
      <c r="B1354" s="495" t="s">
        <v>745</v>
      </c>
      <c r="C1354" s="262"/>
      <c r="D1354" s="262"/>
      <c r="E1354" s="262"/>
      <c r="F1354" s="262"/>
      <c r="G1354" s="262">
        <f t="shared" si="231"/>
        <v>0</v>
      </c>
      <c r="H1354" s="262">
        <f t="shared" si="232"/>
        <v>0</v>
      </c>
      <c r="I1354" s="262">
        <f t="shared" si="233"/>
        <v>0</v>
      </c>
      <c r="J1354" s="262">
        <f t="shared" si="234"/>
        <v>0</v>
      </c>
      <c r="K1354" s="262">
        <f t="shared" si="235"/>
        <v>0</v>
      </c>
      <c r="L1354" s="7"/>
    </row>
    <row r="1355" spans="1:12" s="17" customFormat="1" x14ac:dyDescent="0.25">
      <c r="A1355" s="261"/>
      <c r="B1355" s="272" t="s">
        <v>746</v>
      </c>
      <c r="C1355" s="262"/>
      <c r="D1355" s="262"/>
      <c r="E1355" s="262"/>
      <c r="F1355" s="262"/>
      <c r="G1355" s="262">
        <f t="shared" si="231"/>
        <v>0</v>
      </c>
      <c r="H1355" s="262">
        <f t="shared" si="232"/>
        <v>0</v>
      </c>
      <c r="I1355" s="262">
        <f t="shared" si="233"/>
        <v>0</v>
      </c>
      <c r="J1355" s="262">
        <f t="shared" si="234"/>
        <v>0</v>
      </c>
      <c r="K1355" s="262">
        <f t="shared" si="235"/>
        <v>0</v>
      </c>
      <c r="L1355" s="7"/>
    </row>
    <row r="1356" spans="1:12" s="17" customFormat="1" x14ac:dyDescent="0.25">
      <c r="A1356" s="261"/>
      <c r="B1356" s="272" t="s">
        <v>747</v>
      </c>
      <c r="C1356" s="262"/>
      <c r="D1356" s="262"/>
      <c r="E1356" s="262"/>
      <c r="F1356" s="262"/>
      <c r="G1356" s="262">
        <f t="shared" si="231"/>
        <v>0</v>
      </c>
      <c r="H1356" s="262">
        <f t="shared" si="232"/>
        <v>0</v>
      </c>
      <c r="I1356" s="262">
        <f t="shared" si="233"/>
        <v>0</v>
      </c>
      <c r="J1356" s="262">
        <f t="shared" si="234"/>
        <v>0</v>
      </c>
      <c r="K1356" s="262">
        <f t="shared" si="235"/>
        <v>0</v>
      </c>
      <c r="L1356" s="7"/>
    </row>
    <row r="1357" spans="1:12" s="17" customFormat="1" x14ac:dyDescent="0.25">
      <c r="A1357" s="261"/>
      <c r="B1357" s="272" t="s">
        <v>423</v>
      </c>
      <c r="C1357" s="262"/>
      <c r="D1357" s="262"/>
      <c r="E1357" s="262"/>
      <c r="F1357" s="262"/>
      <c r="G1357" s="262">
        <f t="shared" si="231"/>
        <v>0</v>
      </c>
      <c r="H1357" s="262">
        <f t="shared" si="232"/>
        <v>0</v>
      </c>
      <c r="I1357" s="262">
        <f t="shared" si="233"/>
        <v>0</v>
      </c>
      <c r="J1357" s="262">
        <f t="shared" si="234"/>
        <v>0</v>
      </c>
      <c r="K1357" s="262">
        <f t="shared" si="235"/>
        <v>0</v>
      </c>
      <c r="L1357" s="7"/>
    </row>
    <row r="1358" spans="1:12" s="17" customFormat="1" x14ac:dyDescent="0.25">
      <c r="A1358" s="261"/>
      <c r="B1358" s="272" t="s">
        <v>424</v>
      </c>
      <c r="C1358" s="262"/>
      <c r="D1358" s="262"/>
      <c r="E1358" s="262"/>
      <c r="F1358" s="262"/>
      <c r="G1358" s="262">
        <f t="shared" si="231"/>
        <v>0</v>
      </c>
      <c r="H1358" s="262">
        <f t="shared" si="232"/>
        <v>0</v>
      </c>
      <c r="I1358" s="262">
        <f t="shared" si="233"/>
        <v>0</v>
      </c>
      <c r="J1358" s="262">
        <f t="shared" si="234"/>
        <v>0</v>
      </c>
      <c r="K1358" s="262">
        <f t="shared" si="235"/>
        <v>0</v>
      </c>
      <c r="L1358" s="7"/>
    </row>
    <row r="1359" spans="1:12" s="17" customFormat="1" x14ac:dyDescent="0.25">
      <c r="A1359" s="261"/>
      <c r="B1359" s="272" t="s">
        <v>425</v>
      </c>
      <c r="C1359" s="262"/>
      <c r="D1359" s="262"/>
      <c r="E1359" s="262"/>
      <c r="F1359" s="262"/>
      <c r="G1359" s="262">
        <f t="shared" si="231"/>
        <v>0</v>
      </c>
      <c r="H1359" s="262">
        <f t="shared" si="232"/>
        <v>0</v>
      </c>
      <c r="I1359" s="262">
        <f t="shared" si="233"/>
        <v>0</v>
      </c>
      <c r="J1359" s="262">
        <f t="shared" si="234"/>
        <v>0</v>
      </c>
      <c r="K1359" s="262">
        <f t="shared" si="235"/>
        <v>0</v>
      </c>
      <c r="L1359" s="7"/>
    </row>
    <row r="1360" spans="1:12" s="17" customFormat="1" x14ac:dyDescent="0.25">
      <c r="A1360" s="261"/>
      <c r="B1360" s="272" t="s">
        <v>426</v>
      </c>
      <c r="C1360" s="262"/>
      <c r="D1360" s="262"/>
      <c r="E1360" s="262"/>
      <c r="F1360" s="262"/>
      <c r="G1360" s="262">
        <f t="shared" si="231"/>
        <v>0</v>
      </c>
      <c r="H1360" s="262">
        <f t="shared" si="232"/>
        <v>0</v>
      </c>
      <c r="I1360" s="262">
        <f t="shared" si="233"/>
        <v>0</v>
      </c>
      <c r="J1360" s="262">
        <f t="shared" si="234"/>
        <v>0</v>
      </c>
      <c r="K1360" s="262">
        <f t="shared" si="235"/>
        <v>0</v>
      </c>
      <c r="L1360" s="7"/>
    </row>
    <row r="1361" spans="1:12" s="17" customFormat="1" x14ac:dyDescent="0.25">
      <c r="A1361" s="261"/>
      <c r="B1361" s="272" t="s">
        <v>427</v>
      </c>
      <c r="C1361" s="262"/>
      <c r="D1361" s="262"/>
      <c r="E1361" s="262"/>
      <c r="F1361" s="262"/>
      <c r="G1361" s="262">
        <f t="shared" si="231"/>
        <v>0</v>
      </c>
      <c r="H1361" s="262">
        <f t="shared" si="232"/>
        <v>0</v>
      </c>
      <c r="I1361" s="262">
        <f t="shared" si="233"/>
        <v>0</v>
      </c>
      <c r="J1361" s="262">
        <f t="shared" si="234"/>
        <v>0</v>
      </c>
      <c r="K1361" s="262">
        <f t="shared" si="235"/>
        <v>0</v>
      </c>
      <c r="L1361" s="7"/>
    </row>
    <row r="1362" spans="1:12" s="17" customFormat="1" x14ac:dyDescent="0.25">
      <c r="A1362" s="261"/>
      <c r="B1362" s="272"/>
      <c r="C1362" s="262"/>
      <c r="D1362" s="262"/>
      <c r="E1362" s="262"/>
      <c r="F1362" s="262"/>
      <c r="G1362" s="262">
        <f t="shared" si="231"/>
        <v>0</v>
      </c>
      <c r="H1362" s="262">
        <f t="shared" si="232"/>
        <v>0</v>
      </c>
      <c r="I1362" s="262">
        <f t="shared" si="233"/>
        <v>0</v>
      </c>
      <c r="J1362" s="262">
        <f t="shared" si="234"/>
        <v>0</v>
      </c>
      <c r="K1362" s="262">
        <f t="shared" si="235"/>
        <v>0</v>
      </c>
      <c r="L1362" s="7"/>
    </row>
    <row r="1363" spans="1:12" s="17" customFormat="1" x14ac:dyDescent="0.25">
      <c r="A1363" s="261"/>
      <c r="B1363" s="272"/>
      <c r="C1363" s="262"/>
      <c r="D1363" s="262"/>
      <c r="E1363" s="262"/>
      <c r="F1363" s="262"/>
      <c r="G1363" s="262">
        <f t="shared" si="231"/>
        <v>0</v>
      </c>
      <c r="H1363" s="262">
        <f t="shared" si="232"/>
        <v>0</v>
      </c>
      <c r="I1363" s="262">
        <f t="shared" si="233"/>
        <v>0</v>
      </c>
      <c r="J1363" s="262">
        <f t="shared" si="234"/>
        <v>0</v>
      </c>
      <c r="K1363" s="262">
        <f t="shared" si="235"/>
        <v>0</v>
      </c>
      <c r="L1363" s="7"/>
    </row>
    <row r="1364" spans="1:12" s="17" customFormat="1" x14ac:dyDescent="0.25">
      <c r="A1364" s="261"/>
      <c r="B1364" s="272"/>
      <c r="C1364" s="262">
        <f t="shared" ref="C1364:K1364" si="236">SUM(C1347:C1350)</f>
        <v>8</v>
      </c>
      <c r="D1364" s="262">
        <f t="shared" si="236"/>
        <v>14055116.960000001</v>
      </c>
      <c r="E1364" s="262">
        <f t="shared" si="236"/>
        <v>431168</v>
      </c>
      <c r="F1364" s="262">
        <f t="shared" si="236"/>
        <v>36174135</v>
      </c>
      <c r="G1364" s="262">
        <f t="shared" si="236"/>
        <v>50660419.960000001</v>
      </c>
      <c r="H1364" s="262">
        <f t="shared" si="236"/>
        <v>23517891.960000001</v>
      </c>
      <c r="I1364" s="262">
        <f t="shared" si="236"/>
        <v>30000</v>
      </c>
      <c r="J1364" s="262">
        <f t="shared" si="236"/>
        <v>64555869</v>
      </c>
      <c r="K1364" s="262">
        <f t="shared" si="236"/>
        <v>88103760.960000008</v>
      </c>
      <c r="L1364" s="7"/>
    </row>
    <row r="1365" spans="1:12" s="17" customFormat="1" x14ac:dyDescent="0.25">
      <c r="A1365" s="261"/>
      <c r="B1365" s="272"/>
      <c r="C1365" s="262"/>
      <c r="D1365" s="262"/>
      <c r="E1365" s="262"/>
      <c r="F1365" s="262"/>
      <c r="G1365" s="262"/>
      <c r="H1365" s="262"/>
      <c r="I1365" s="262"/>
      <c r="J1365" s="262"/>
      <c r="K1365" s="262"/>
      <c r="L1365" s="7"/>
    </row>
    <row r="1366" spans="1:12" s="17" customFormat="1" x14ac:dyDescent="0.25">
      <c r="A1366" s="261"/>
      <c r="B1366" s="261"/>
      <c r="C1366" s="267">
        <f>SUM(C1345,C1364)</f>
        <v>1465</v>
      </c>
      <c r="D1366" s="267">
        <f>SUM(D1364)</f>
        <v>14055116.960000001</v>
      </c>
      <c r="E1366" s="267">
        <f>SUM(E1364)</f>
        <v>431168</v>
      </c>
      <c r="F1366" s="267">
        <f>F1347+F1364</f>
        <v>36174135</v>
      </c>
      <c r="G1366" s="267">
        <f>SUM(G1345:G1364)</f>
        <v>644968933.33999991</v>
      </c>
      <c r="H1366" s="267">
        <f>SUM(H1345:H1364)</f>
        <v>2733832168.9600005</v>
      </c>
      <c r="I1366" s="267">
        <f>SUM(I1345:I1364)</f>
        <v>43770000</v>
      </c>
      <c r="J1366" s="267">
        <f>SUM(J1345:J1364)</f>
        <v>1329916022.2600002</v>
      </c>
      <c r="K1366" s="267">
        <f>SUM(K1345:K1364)</f>
        <v>4107518191.2200003</v>
      </c>
      <c r="L1366" s="7"/>
    </row>
    <row r="1367" spans="1:12" x14ac:dyDescent="0.2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7"/>
    </row>
    <row r="1368" spans="1:12" x14ac:dyDescent="0.2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7"/>
    </row>
    <row r="1369" spans="1:12" ht="20.25" x14ac:dyDescent="0.3">
      <c r="A1369" s="951" t="s">
        <v>990</v>
      </c>
      <c r="B1369" s="951"/>
      <c r="C1369" s="951"/>
      <c r="D1369" s="951"/>
      <c r="E1369" s="951"/>
      <c r="F1369" s="951"/>
      <c r="G1369" s="951"/>
      <c r="H1369" s="951"/>
      <c r="I1369" s="951"/>
      <c r="J1369" s="951"/>
      <c r="K1369" s="951"/>
      <c r="L1369" s="7"/>
    </row>
    <row r="1370" spans="1:12" ht="18" customHeight="1" x14ac:dyDescent="0.25">
      <c r="A1370" s="952" t="s">
        <v>226</v>
      </c>
      <c r="B1370" s="952"/>
      <c r="C1370" s="952"/>
      <c r="D1370" s="952"/>
      <c r="E1370" s="952"/>
      <c r="F1370" s="952"/>
      <c r="G1370" s="952"/>
      <c r="H1370" s="952"/>
      <c r="I1370" s="952"/>
      <c r="J1370" s="952"/>
      <c r="K1370" s="952"/>
      <c r="L1370" s="7"/>
    </row>
    <row r="1371" spans="1:12" ht="18" customHeight="1" x14ac:dyDescent="0.25">
      <c r="A1371" s="952" t="s">
        <v>227</v>
      </c>
      <c r="B1371" s="952"/>
      <c r="C1371" s="952"/>
      <c r="D1371" s="952"/>
      <c r="E1371" s="952"/>
      <c r="F1371" s="952"/>
      <c r="G1371" s="952"/>
      <c r="H1371" s="952"/>
      <c r="I1371" s="952"/>
      <c r="J1371" s="952"/>
      <c r="K1371" s="952"/>
      <c r="L1371" s="7"/>
    </row>
    <row r="1372" spans="1:12" ht="18" x14ac:dyDescent="0.25">
      <c r="A1372" s="962" t="s">
        <v>772</v>
      </c>
      <c r="B1372" s="962"/>
      <c r="C1372" s="962"/>
      <c r="D1372" s="962"/>
      <c r="E1372" s="962"/>
      <c r="F1372" s="962"/>
      <c r="G1372" s="962"/>
      <c r="H1372" s="962"/>
      <c r="I1372" s="962"/>
      <c r="J1372" s="962"/>
      <c r="K1372" s="962"/>
      <c r="L1372" s="7"/>
    </row>
    <row r="1373" spans="1:12" ht="60" x14ac:dyDescent="0.25">
      <c r="A1373" s="259"/>
      <c r="B1373" s="432" t="s">
        <v>228</v>
      </c>
      <c r="C1373" s="432" t="s">
        <v>798</v>
      </c>
      <c r="D1373" s="432" t="s">
        <v>229</v>
      </c>
      <c r="E1373" s="432" t="s">
        <v>468</v>
      </c>
      <c r="F1373" s="432" t="s">
        <v>231</v>
      </c>
      <c r="G1373" s="432" t="s">
        <v>232</v>
      </c>
      <c r="H1373" s="432" t="s">
        <v>233</v>
      </c>
      <c r="I1373" s="432" t="s">
        <v>476</v>
      </c>
      <c r="J1373" s="432" t="s">
        <v>234</v>
      </c>
      <c r="K1373" s="433" t="s">
        <v>799</v>
      </c>
      <c r="L1373" s="7"/>
    </row>
    <row r="1374" spans="1:12" x14ac:dyDescent="0.25">
      <c r="A1374" s="261"/>
      <c r="B1374" s="727"/>
      <c r="C1374" s="727"/>
      <c r="D1374" s="727"/>
      <c r="E1374" s="727"/>
      <c r="F1374" s="727"/>
      <c r="G1374" s="727"/>
      <c r="H1374" s="727"/>
      <c r="I1374" s="727"/>
      <c r="J1374" s="727"/>
      <c r="K1374" s="433" t="s">
        <v>235</v>
      </c>
      <c r="L1374" s="7"/>
    </row>
    <row r="1375" spans="1:12" x14ac:dyDescent="0.25">
      <c r="A1375" s="261"/>
      <c r="B1375" s="271" t="s">
        <v>236</v>
      </c>
      <c r="C1375" s="262">
        <v>3</v>
      </c>
      <c r="D1375" s="262">
        <v>368938</v>
      </c>
      <c r="E1375" s="262">
        <v>30000</v>
      </c>
      <c r="F1375" s="262">
        <v>120306</v>
      </c>
      <c r="G1375" s="262">
        <f>SUM(D1375:F1375)</f>
        <v>519244</v>
      </c>
      <c r="H1375" s="262">
        <f>C1375*D1375</f>
        <v>1106814</v>
      </c>
      <c r="I1375" s="262">
        <f>C1375*E1375</f>
        <v>90000</v>
      </c>
      <c r="J1375" s="262">
        <f>C1375*F1375</f>
        <v>360918</v>
      </c>
      <c r="K1375" s="262">
        <f>C1375*G1375</f>
        <v>1557732</v>
      </c>
      <c r="L1375" s="7"/>
    </row>
    <row r="1376" spans="1:12" x14ac:dyDescent="0.25">
      <c r="A1376" s="261"/>
      <c r="B1376" s="271" t="s">
        <v>239</v>
      </c>
      <c r="C1376" s="262">
        <v>20</v>
      </c>
      <c r="D1376" s="262">
        <v>375014</v>
      </c>
      <c r="E1376" s="262">
        <v>30000</v>
      </c>
      <c r="F1376" s="262">
        <v>120730</v>
      </c>
      <c r="G1376" s="262">
        <f t="shared" ref="G1376:G1394" si="237">SUM(D1376:F1376)</f>
        <v>525744</v>
      </c>
      <c r="H1376" s="262">
        <f t="shared" ref="H1376:H1406" si="238">C1376*D1376</f>
        <v>7500280</v>
      </c>
      <c r="I1376" s="262">
        <f t="shared" ref="I1376:I1406" si="239">C1376*E1376</f>
        <v>600000</v>
      </c>
      <c r="J1376" s="262">
        <f t="shared" ref="J1376:J1406" si="240">C1376*F1376</f>
        <v>2414600</v>
      </c>
      <c r="K1376" s="262">
        <f t="shared" ref="K1376:K1406" si="241">C1376*G1376</f>
        <v>10514880</v>
      </c>
      <c r="L1376" s="7"/>
    </row>
    <row r="1377" spans="1:12" x14ac:dyDescent="0.25">
      <c r="A1377" s="261"/>
      <c r="B1377" s="271" t="s">
        <v>251</v>
      </c>
      <c r="C1377" s="262">
        <v>305</v>
      </c>
      <c r="D1377" s="262">
        <v>373352</v>
      </c>
      <c r="E1377" s="262">
        <v>30000</v>
      </c>
      <c r="F1377" s="262">
        <v>123127</v>
      </c>
      <c r="G1377" s="262">
        <f t="shared" si="237"/>
        <v>526479</v>
      </c>
      <c r="H1377" s="262">
        <f t="shared" si="238"/>
        <v>113872360</v>
      </c>
      <c r="I1377" s="262">
        <f t="shared" si="239"/>
        <v>9150000</v>
      </c>
      <c r="J1377" s="262">
        <f t="shared" si="240"/>
        <v>37553735</v>
      </c>
      <c r="K1377" s="262">
        <f t="shared" si="241"/>
        <v>160576095</v>
      </c>
      <c r="L1377" s="7"/>
    </row>
    <row r="1378" spans="1:12" x14ac:dyDescent="0.25">
      <c r="A1378" s="261"/>
      <c r="B1378" s="271" t="s">
        <v>252</v>
      </c>
      <c r="C1378" s="262">
        <v>2</v>
      </c>
      <c r="D1378" s="262">
        <v>380534</v>
      </c>
      <c r="E1378" s="262">
        <v>30000</v>
      </c>
      <c r="F1378" s="262">
        <v>125578</v>
      </c>
      <c r="G1378" s="262">
        <f t="shared" si="237"/>
        <v>536112</v>
      </c>
      <c r="H1378" s="262">
        <f t="shared" si="238"/>
        <v>761068</v>
      </c>
      <c r="I1378" s="262">
        <f t="shared" si="239"/>
        <v>60000</v>
      </c>
      <c r="J1378" s="262">
        <f t="shared" si="240"/>
        <v>251156</v>
      </c>
      <c r="K1378" s="262">
        <f t="shared" si="241"/>
        <v>1072224</v>
      </c>
      <c r="L1378" s="7"/>
    </row>
    <row r="1379" spans="1:12" x14ac:dyDescent="0.25">
      <c r="A1379" s="261"/>
      <c r="B1379" s="271" t="s">
        <v>259</v>
      </c>
      <c r="C1379" s="262">
        <v>1</v>
      </c>
      <c r="D1379" s="262">
        <v>430808</v>
      </c>
      <c r="E1379" s="262">
        <v>30000</v>
      </c>
      <c r="F1379" s="262">
        <v>142709</v>
      </c>
      <c r="G1379" s="262">
        <f t="shared" si="237"/>
        <v>603517</v>
      </c>
      <c r="H1379" s="262">
        <f t="shared" si="238"/>
        <v>430808</v>
      </c>
      <c r="I1379" s="262">
        <f t="shared" si="239"/>
        <v>30000</v>
      </c>
      <c r="J1379" s="262">
        <f t="shared" si="240"/>
        <v>142709</v>
      </c>
      <c r="K1379" s="262">
        <f t="shared" si="241"/>
        <v>603517</v>
      </c>
      <c r="L1379" s="7"/>
    </row>
    <row r="1380" spans="1:12" x14ac:dyDescent="0.25">
      <c r="A1380" s="261"/>
      <c r="B1380" s="271" t="s">
        <v>261</v>
      </c>
      <c r="C1380" s="262">
        <v>9</v>
      </c>
      <c r="D1380" s="262">
        <v>445175</v>
      </c>
      <c r="E1380" s="262">
        <v>30000</v>
      </c>
      <c r="F1380" s="262">
        <v>147498</v>
      </c>
      <c r="G1380" s="262">
        <f t="shared" si="237"/>
        <v>622673</v>
      </c>
      <c r="H1380" s="262">
        <f t="shared" si="238"/>
        <v>4006575</v>
      </c>
      <c r="I1380" s="262">
        <f t="shared" si="239"/>
        <v>270000</v>
      </c>
      <c r="J1380" s="262">
        <f t="shared" si="240"/>
        <v>1327482</v>
      </c>
      <c r="K1380" s="262">
        <f t="shared" si="241"/>
        <v>5604057</v>
      </c>
      <c r="L1380" s="7"/>
    </row>
    <row r="1381" spans="1:12" x14ac:dyDescent="0.25">
      <c r="A1381" s="261"/>
      <c r="B1381" s="271" t="s">
        <v>264</v>
      </c>
      <c r="C1381" s="262">
        <v>8</v>
      </c>
      <c r="D1381" s="262">
        <v>466718</v>
      </c>
      <c r="E1381" s="262">
        <v>30000</v>
      </c>
      <c r="F1381" s="262">
        <v>155133</v>
      </c>
      <c r="G1381" s="262">
        <f t="shared" si="237"/>
        <v>651851</v>
      </c>
      <c r="H1381" s="262">
        <f t="shared" si="238"/>
        <v>3733744</v>
      </c>
      <c r="I1381" s="262">
        <f t="shared" si="239"/>
        <v>240000</v>
      </c>
      <c r="J1381" s="262">
        <f t="shared" si="240"/>
        <v>1241064</v>
      </c>
      <c r="K1381" s="262">
        <f t="shared" si="241"/>
        <v>5214808</v>
      </c>
      <c r="L1381" s="7"/>
    </row>
    <row r="1382" spans="1:12" s="17" customFormat="1" x14ac:dyDescent="0.25">
      <c r="A1382" s="261"/>
      <c r="B1382" s="271" t="s">
        <v>267</v>
      </c>
      <c r="C1382" s="262">
        <v>11</v>
      </c>
      <c r="D1382" s="262">
        <v>393452</v>
      </c>
      <c r="E1382" s="262">
        <v>30000</v>
      </c>
      <c r="F1382" s="262">
        <v>134692</v>
      </c>
      <c r="G1382" s="262">
        <f t="shared" si="237"/>
        <v>558144</v>
      </c>
      <c r="H1382" s="262">
        <f t="shared" si="238"/>
        <v>4327972</v>
      </c>
      <c r="I1382" s="262">
        <f t="shared" si="239"/>
        <v>330000</v>
      </c>
      <c r="J1382" s="262">
        <f t="shared" si="240"/>
        <v>1481612</v>
      </c>
      <c r="K1382" s="262">
        <f t="shared" si="241"/>
        <v>6139584</v>
      </c>
      <c r="L1382" s="7"/>
    </row>
    <row r="1383" spans="1:12" s="17" customFormat="1" x14ac:dyDescent="0.25">
      <c r="A1383" s="261"/>
      <c r="B1383" s="271" t="s">
        <v>277</v>
      </c>
      <c r="C1383" s="262">
        <v>1</v>
      </c>
      <c r="D1383" s="262">
        <v>479742</v>
      </c>
      <c r="E1383" s="262">
        <v>30000</v>
      </c>
      <c r="F1383" s="262">
        <v>163356</v>
      </c>
      <c r="G1383" s="262">
        <f t="shared" si="237"/>
        <v>673098</v>
      </c>
      <c r="H1383" s="262">
        <f t="shared" si="238"/>
        <v>479742</v>
      </c>
      <c r="I1383" s="262">
        <f t="shared" si="239"/>
        <v>30000</v>
      </c>
      <c r="J1383" s="262">
        <f t="shared" si="240"/>
        <v>163356</v>
      </c>
      <c r="K1383" s="262">
        <f t="shared" si="241"/>
        <v>673098</v>
      </c>
      <c r="L1383" s="7"/>
    </row>
    <row r="1384" spans="1:12" s="17" customFormat="1" x14ac:dyDescent="0.25">
      <c r="A1384" s="261"/>
      <c r="B1384" s="271" t="s">
        <v>278</v>
      </c>
      <c r="C1384" s="262">
        <v>1</v>
      </c>
      <c r="D1384" s="262">
        <v>488371</v>
      </c>
      <c r="E1384" s="262">
        <v>30000</v>
      </c>
      <c r="F1384" s="262">
        <v>166113</v>
      </c>
      <c r="G1384" s="262">
        <f t="shared" si="237"/>
        <v>684484</v>
      </c>
      <c r="H1384" s="262">
        <f t="shared" si="238"/>
        <v>488371</v>
      </c>
      <c r="I1384" s="262">
        <f t="shared" si="239"/>
        <v>30000</v>
      </c>
      <c r="J1384" s="262">
        <f t="shared" si="240"/>
        <v>166113</v>
      </c>
      <c r="K1384" s="262">
        <f t="shared" si="241"/>
        <v>684484</v>
      </c>
      <c r="L1384" s="7"/>
    </row>
    <row r="1385" spans="1:12" s="17" customFormat="1" x14ac:dyDescent="0.25">
      <c r="A1385" s="261"/>
      <c r="B1385" s="271" t="s">
        <v>282</v>
      </c>
      <c r="C1385" s="262">
        <v>6</v>
      </c>
      <c r="D1385" s="262">
        <v>414546</v>
      </c>
      <c r="E1385" s="262">
        <v>30000</v>
      </c>
      <c r="F1385" s="262">
        <v>151459</v>
      </c>
      <c r="G1385" s="262">
        <f t="shared" si="237"/>
        <v>596005</v>
      </c>
      <c r="H1385" s="262">
        <f t="shared" si="238"/>
        <v>2487276</v>
      </c>
      <c r="I1385" s="262">
        <f t="shared" si="239"/>
        <v>180000</v>
      </c>
      <c r="J1385" s="262">
        <f t="shared" si="240"/>
        <v>908754</v>
      </c>
      <c r="K1385" s="262">
        <f t="shared" si="241"/>
        <v>3576030</v>
      </c>
      <c r="L1385" s="7"/>
    </row>
    <row r="1386" spans="1:12" s="17" customFormat="1" x14ac:dyDescent="0.25">
      <c r="A1386" s="261"/>
      <c r="B1386" s="271" t="s">
        <v>312</v>
      </c>
      <c r="C1386" s="262">
        <v>1</v>
      </c>
      <c r="D1386" s="262">
        <v>684340</v>
      </c>
      <c r="E1386" s="262">
        <v>30000</v>
      </c>
      <c r="F1386" s="262">
        <v>378204</v>
      </c>
      <c r="G1386" s="262">
        <f t="shared" si="237"/>
        <v>1092544</v>
      </c>
      <c r="H1386" s="262">
        <f t="shared" si="238"/>
        <v>684340</v>
      </c>
      <c r="I1386" s="262">
        <f t="shared" si="239"/>
        <v>30000</v>
      </c>
      <c r="J1386" s="262">
        <f t="shared" si="240"/>
        <v>378204</v>
      </c>
      <c r="K1386" s="262">
        <f t="shared" si="241"/>
        <v>1092544</v>
      </c>
      <c r="L1386" s="7"/>
    </row>
    <row r="1387" spans="1:12" s="17" customFormat="1" x14ac:dyDescent="0.25">
      <c r="A1387" s="261"/>
      <c r="B1387" s="271" t="s">
        <v>316</v>
      </c>
      <c r="C1387" s="262">
        <v>1</v>
      </c>
      <c r="D1387" s="262">
        <v>776752</v>
      </c>
      <c r="E1387" s="262">
        <v>30000</v>
      </c>
      <c r="F1387" s="262">
        <v>419256</v>
      </c>
      <c r="G1387" s="262">
        <f t="shared" si="237"/>
        <v>1226008</v>
      </c>
      <c r="H1387" s="262">
        <f t="shared" si="238"/>
        <v>776752</v>
      </c>
      <c r="I1387" s="262">
        <f t="shared" si="239"/>
        <v>30000</v>
      </c>
      <c r="J1387" s="262">
        <f t="shared" si="240"/>
        <v>419256</v>
      </c>
      <c r="K1387" s="262">
        <f t="shared" si="241"/>
        <v>1226008</v>
      </c>
      <c r="L1387" s="7"/>
    </row>
    <row r="1388" spans="1:12" s="17" customFormat="1" x14ac:dyDescent="0.25">
      <c r="A1388" s="261"/>
      <c r="B1388" s="271" t="s">
        <v>317</v>
      </c>
      <c r="C1388" s="262">
        <v>1</v>
      </c>
      <c r="D1388" s="262">
        <v>799855</v>
      </c>
      <c r="E1388" s="262">
        <v>30000</v>
      </c>
      <c r="F1388" s="262">
        <v>429528</v>
      </c>
      <c r="G1388" s="262">
        <f t="shared" si="237"/>
        <v>1259383</v>
      </c>
      <c r="H1388" s="262">
        <f t="shared" si="238"/>
        <v>799855</v>
      </c>
      <c r="I1388" s="262">
        <f t="shared" si="239"/>
        <v>30000</v>
      </c>
      <c r="J1388" s="262">
        <f t="shared" si="240"/>
        <v>429528</v>
      </c>
      <c r="K1388" s="262">
        <f t="shared" si="241"/>
        <v>1259383</v>
      </c>
      <c r="L1388" s="7"/>
    </row>
    <row r="1389" spans="1:12" s="17" customFormat="1" x14ac:dyDescent="0.25">
      <c r="A1389" s="261"/>
      <c r="B1389" s="271" t="s">
        <v>323</v>
      </c>
      <c r="C1389" s="262">
        <v>1</v>
      </c>
      <c r="D1389" s="262">
        <v>938474</v>
      </c>
      <c r="E1389" s="262">
        <v>30000</v>
      </c>
      <c r="F1389" s="262">
        <v>491088</v>
      </c>
      <c r="G1389" s="262">
        <f t="shared" si="237"/>
        <v>1459562</v>
      </c>
      <c r="H1389" s="262">
        <f t="shared" si="238"/>
        <v>938474</v>
      </c>
      <c r="I1389" s="262">
        <f t="shared" si="239"/>
        <v>30000</v>
      </c>
      <c r="J1389" s="262">
        <f t="shared" si="240"/>
        <v>491088</v>
      </c>
      <c r="K1389" s="262">
        <f t="shared" si="241"/>
        <v>1459562</v>
      </c>
      <c r="L1389" s="7"/>
    </row>
    <row r="1390" spans="1:12" s="17" customFormat="1" x14ac:dyDescent="0.25">
      <c r="A1390" s="261"/>
      <c r="B1390" s="271" t="s">
        <v>327</v>
      </c>
      <c r="C1390" s="262">
        <v>4</v>
      </c>
      <c r="D1390" s="262">
        <v>857983</v>
      </c>
      <c r="E1390" s="262">
        <v>30000</v>
      </c>
      <c r="F1390" s="262">
        <v>431436</v>
      </c>
      <c r="G1390" s="262">
        <f t="shared" si="237"/>
        <v>1319419</v>
      </c>
      <c r="H1390" s="262">
        <f t="shared" si="238"/>
        <v>3431932</v>
      </c>
      <c r="I1390" s="262">
        <f t="shared" si="239"/>
        <v>120000</v>
      </c>
      <c r="J1390" s="262">
        <f t="shared" si="240"/>
        <v>1725744</v>
      </c>
      <c r="K1390" s="262">
        <f t="shared" si="241"/>
        <v>5277676</v>
      </c>
      <c r="L1390" s="7"/>
    </row>
    <row r="1391" spans="1:12" s="17" customFormat="1" x14ac:dyDescent="0.25">
      <c r="A1391" s="261"/>
      <c r="B1391" s="271" t="s">
        <v>331</v>
      </c>
      <c r="C1391" s="262">
        <v>1</v>
      </c>
      <c r="D1391" s="262">
        <v>960124</v>
      </c>
      <c r="E1391" s="262">
        <v>30000</v>
      </c>
      <c r="F1391" s="262">
        <v>479856</v>
      </c>
      <c r="G1391" s="262">
        <f t="shared" si="237"/>
        <v>1469980</v>
      </c>
      <c r="H1391" s="262">
        <f t="shared" si="238"/>
        <v>960124</v>
      </c>
      <c r="I1391" s="262">
        <f t="shared" si="239"/>
        <v>30000</v>
      </c>
      <c r="J1391" s="262">
        <f t="shared" si="240"/>
        <v>479856</v>
      </c>
      <c r="K1391" s="262">
        <f t="shared" si="241"/>
        <v>1469980</v>
      </c>
      <c r="L1391" s="7"/>
    </row>
    <row r="1392" spans="1:12" s="17" customFormat="1" x14ac:dyDescent="0.25">
      <c r="A1392" s="261"/>
      <c r="B1392" s="271" t="s">
        <v>340</v>
      </c>
      <c r="C1392" s="262">
        <v>1</v>
      </c>
      <c r="D1392" s="262">
        <v>928581</v>
      </c>
      <c r="E1392" s="262">
        <v>30000</v>
      </c>
      <c r="F1392" s="262">
        <v>469128</v>
      </c>
      <c r="G1392" s="262">
        <f t="shared" si="237"/>
        <v>1427709</v>
      </c>
      <c r="H1392" s="262">
        <f t="shared" si="238"/>
        <v>928581</v>
      </c>
      <c r="I1392" s="262">
        <f t="shared" si="239"/>
        <v>30000</v>
      </c>
      <c r="J1392" s="262">
        <f t="shared" si="240"/>
        <v>469128</v>
      </c>
      <c r="K1392" s="262">
        <f t="shared" si="241"/>
        <v>1427709</v>
      </c>
      <c r="L1392" s="7"/>
    </row>
    <row r="1393" spans="1:12" s="17" customFormat="1" x14ac:dyDescent="0.25">
      <c r="A1393" s="261"/>
      <c r="B1393" s="271" t="s">
        <v>345</v>
      </c>
      <c r="C1393" s="262">
        <v>2</v>
      </c>
      <c r="D1393" s="262">
        <v>1087099</v>
      </c>
      <c r="E1393" s="262">
        <v>30000</v>
      </c>
      <c r="F1393" s="262">
        <v>535848</v>
      </c>
      <c r="G1393" s="262">
        <f t="shared" si="237"/>
        <v>1652947</v>
      </c>
      <c r="H1393" s="262">
        <f t="shared" si="238"/>
        <v>2174198</v>
      </c>
      <c r="I1393" s="262">
        <f t="shared" si="239"/>
        <v>60000</v>
      </c>
      <c r="J1393" s="262">
        <f t="shared" si="240"/>
        <v>1071696</v>
      </c>
      <c r="K1393" s="262">
        <f t="shared" si="241"/>
        <v>3305894</v>
      </c>
      <c r="L1393" s="7"/>
    </row>
    <row r="1394" spans="1:12" s="17" customFormat="1" x14ac:dyDescent="0.25">
      <c r="A1394" s="261"/>
      <c r="B1394" s="271" t="s">
        <v>346</v>
      </c>
      <c r="C1394" s="262">
        <v>1</v>
      </c>
      <c r="D1394" s="262">
        <v>1118722</v>
      </c>
      <c r="E1394" s="262">
        <v>30000</v>
      </c>
      <c r="F1394" s="262">
        <v>549192</v>
      </c>
      <c r="G1394" s="262">
        <f t="shared" si="237"/>
        <v>1697914</v>
      </c>
      <c r="H1394" s="262">
        <f t="shared" si="238"/>
        <v>1118722</v>
      </c>
      <c r="I1394" s="262">
        <f t="shared" si="239"/>
        <v>30000</v>
      </c>
      <c r="J1394" s="262">
        <f t="shared" si="240"/>
        <v>549192</v>
      </c>
      <c r="K1394" s="262">
        <f t="shared" si="241"/>
        <v>1697914</v>
      </c>
      <c r="L1394" s="7"/>
    </row>
    <row r="1395" spans="1:12" x14ac:dyDescent="0.25">
      <c r="A1395" s="323"/>
      <c r="B1395" s="271" t="s">
        <v>358</v>
      </c>
      <c r="C1395" s="262">
        <v>2</v>
      </c>
      <c r="D1395" s="262">
        <v>1162530</v>
      </c>
      <c r="E1395" s="262">
        <v>30000</v>
      </c>
      <c r="F1395" s="262">
        <v>541188</v>
      </c>
      <c r="G1395" s="262">
        <f t="shared" ref="G1395:G1406" si="242">SUM(D1395:F1395)</f>
        <v>1733718</v>
      </c>
      <c r="H1395" s="262">
        <f t="shared" si="238"/>
        <v>2325060</v>
      </c>
      <c r="I1395" s="262">
        <f t="shared" si="239"/>
        <v>60000</v>
      </c>
      <c r="J1395" s="262">
        <f t="shared" si="240"/>
        <v>1082376</v>
      </c>
      <c r="K1395" s="262">
        <f t="shared" si="241"/>
        <v>3467436</v>
      </c>
      <c r="L1395" s="7"/>
    </row>
    <row r="1396" spans="1:12" x14ac:dyDescent="0.25">
      <c r="A1396" s="261"/>
      <c r="B1396" s="271" t="s">
        <v>361</v>
      </c>
      <c r="C1396" s="262">
        <v>1</v>
      </c>
      <c r="D1396" s="262">
        <v>1264226</v>
      </c>
      <c r="E1396" s="262">
        <v>30000</v>
      </c>
      <c r="F1396" s="262">
        <v>581508</v>
      </c>
      <c r="G1396" s="262">
        <f t="shared" si="242"/>
        <v>1875734</v>
      </c>
      <c r="H1396" s="262">
        <f t="shared" si="238"/>
        <v>1264226</v>
      </c>
      <c r="I1396" s="262">
        <f t="shared" si="239"/>
        <v>30000</v>
      </c>
      <c r="J1396" s="262">
        <f t="shared" si="240"/>
        <v>581508</v>
      </c>
      <c r="K1396" s="262">
        <f t="shared" si="241"/>
        <v>1875734</v>
      </c>
      <c r="L1396" s="7"/>
    </row>
    <row r="1397" spans="1:12" x14ac:dyDescent="0.25">
      <c r="A1397" s="261"/>
      <c r="B1397" s="271" t="s">
        <v>363</v>
      </c>
      <c r="C1397" s="262">
        <v>2</v>
      </c>
      <c r="D1397" s="262">
        <v>1332024</v>
      </c>
      <c r="E1397" s="262">
        <v>30000</v>
      </c>
      <c r="F1397" s="262">
        <v>596376</v>
      </c>
      <c r="G1397" s="262">
        <f t="shared" si="242"/>
        <v>1958400</v>
      </c>
      <c r="H1397" s="262">
        <f t="shared" si="238"/>
        <v>2664048</v>
      </c>
      <c r="I1397" s="262">
        <f t="shared" si="239"/>
        <v>60000</v>
      </c>
      <c r="J1397" s="262">
        <f t="shared" si="240"/>
        <v>1192752</v>
      </c>
      <c r="K1397" s="262">
        <f t="shared" si="241"/>
        <v>3916800</v>
      </c>
      <c r="L1397" s="7"/>
    </row>
    <row r="1398" spans="1:12" x14ac:dyDescent="0.25">
      <c r="A1398" s="261"/>
      <c r="B1398" s="271" t="s">
        <v>369</v>
      </c>
      <c r="C1398" s="262">
        <v>2</v>
      </c>
      <c r="D1398" s="262">
        <v>1221722</v>
      </c>
      <c r="E1398" s="262">
        <v>30000</v>
      </c>
      <c r="F1398" s="262">
        <v>722268</v>
      </c>
      <c r="G1398" s="262">
        <f t="shared" si="242"/>
        <v>1973990</v>
      </c>
      <c r="H1398" s="262">
        <f t="shared" si="238"/>
        <v>2443444</v>
      </c>
      <c r="I1398" s="262">
        <f t="shared" si="239"/>
        <v>60000</v>
      </c>
      <c r="J1398" s="262">
        <f t="shared" si="240"/>
        <v>1444536</v>
      </c>
      <c r="K1398" s="262">
        <f t="shared" si="241"/>
        <v>3947980</v>
      </c>
      <c r="L1398" s="7"/>
    </row>
    <row r="1399" spans="1:12" x14ac:dyDescent="0.25">
      <c r="A1399" s="261"/>
      <c r="B1399" s="271" t="s">
        <v>370</v>
      </c>
      <c r="C1399" s="262">
        <v>1</v>
      </c>
      <c r="D1399" s="262">
        <v>1274303</v>
      </c>
      <c r="E1399" s="262">
        <v>30000</v>
      </c>
      <c r="F1399" s="262">
        <v>742010</v>
      </c>
      <c r="G1399" s="262">
        <f t="shared" si="242"/>
        <v>2046313</v>
      </c>
      <c r="H1399" s="262">
        <f t="shared" si="238"/>
        <v>1274303</v>
      </c>
      <c r="I1399" s="262">
        <f t="shared" si="239"/>
        <v>30000</v>
      </c>
      <c r="J1399" s="262">
        <f t="shared" si="240"/>
        <v>742010</v>
      </c>
      <c r="K1399" s="262">
        <f t="shared" si="241"/>
        <v>2046313</v>
      </c>
      <c r="L1399" s="7"/>
    </row>
    <row r="1400" spans="1:12" x14ac:dyDescent="0.25">
      <c r="A1400" s="261"/>
      <c r="B1400" s="271" t="s">
        <v>371</v>
      </c>
      <c r="C1400" s="262">
        <v>1</v>
      </c>
      <c r="D1400" s="262">
        <v>1326884</v>
      </c>
      <c r="E1400" s="262">
        <v>30000</v>
      </c>
      <c r="F1400" s="262">
        <v>761750</v>
      </c>
      <c r="G1400" s="262">
        <f t="shared" si="242"/>
        <v>2118634</v>
      </c>
      <c r="H1400" s="262">
        <f t="shared" si="238"/>
        <v>1326884</v>
      </c>
      <c r="I1400" s="262">
        <f t="shared" si="239"/>
        <v>30000</v>
      </c>
      <c r="J1400" s="262">
        <f t="shared" si="240"/>
        <v>761750</v>
      </c>
      <c r="K1400" s="262">
        <f t="shared" si="241"/>
        <v>2118634</v>
      </c>
      <c r="L1400" s="7"/>
    </row>
    <row r="1401" spans="1:12" x14ac:dyDescent="0.25">
      <c r="A1401" s="261"/>
      <c r="B1401" s="271" t="s">
        <v>380</v>
      </c>
      <c r="C1401" s="602">
        <v>3</v>
      </c>
      <c r="D1401" s="262">
        <v>1362110</v>
      </c>
      <c r="E1401" s="262">
        <v>30000</v>
      </c>
      <c r="F1401" s="262">
        <v>819910</v>
      </c>
      <c r="G1401" s="262">
        <f t="shared" si="242"/>
        <v>2212020</v>
      </c>
      <c r="H1401" s="262">
        <f t="shared" si="238"/>
        <v>4086330</v>
      </c>
      <c r="I1401" s="262">
        <f t="shared" si="239"/>
        <v>90000</v>
      </c>
      <c r="J1401" s="262">
        <f t="shared" si="240"/>
        <v>2459730</v>
      </c>
      <c r="K1401" s="262">
        <f t="shared" si="241"/>
        <v>6636060</v>
      </c>
      <c r="L1401" s="7"/>
    </row>
    <row r="1402" spans="1:12" s="17" customFormat="1" x14ac:dyDescent="0.25">
      <c r="A1402" s="261"/>
      <c r="B1402" s="271" t="s">
        <v>386</v>
      </c>
      <c r="C1402" s="262">
        <v>1</v>
      </c>
      <c r="D1402" s="262">
        <v>1695647</v>
      </c>
      <c r="E1402" s="262">
        <v>30000</v>
      </c>
      <c r="F1402" s="262">
        <v>973174</v>
      </c>
      <c r="G1402" s="262">
        <f t="shared" si="242"/>
        <v>2698821</v>
      </c>
      <c r="H1402" s="262">
        <f t="shared" si="238"/>
        <v>1695647</v>
      </c>
      <c r="I1402" s="262">
        <f t="shared" si="239"/>
        <v>30000</v>
      </c>
      <c r="J1402" s="262">
        <f t="shared" si="240"/>
        <v>973174</v>
      </c>
      <c r="K1402" s="262">
        <f t="shared" si="241"/>
        <v>2698821</v>
      </c>
      <c r="L1402" s="7"/>
    </row>
    <row r="1403" spans="1:12" s="17" customFormat="1" x14ac:dyDescent="0.25">
      <c r="A1403" s="261"/>
      <c r="B1403" s="271" t="s">
        <v>581</v>
      </c>
      <c r="C1403" s="262">
        <v>1</v>
      </c>
      <c r="D1403" s="262">
        <v>1622839</v>
      </c>
      <c r="E1403" s="262">
        <v>30000</v>
      </c>
      <c r="F1403" s="262">
        <v>1038582</v>
      </c>
      <c r="G1403" s="262">
        <f t="shared" si="242"/>
        <v>2691421</v>
      </c>
      <c r="H1403" s="262">
        <f t="shared" si="238"/>
        <v>1622839</v>
      </c>
      <c r="I1403" s="262">
        <f t="shared" si="239"/>
        <v>30000</v>
      </c>
      <c r="J1403" s="262">
        <f t="shared" si="240"/>
        <v>1038582</v>
      </c>
      <c r="K1403" s="262">
        <f t="shared" si="241"/>
        <v>2691421</v>
      </c>
      <c r="L1403" s="7"/>
    </row>
    <row r="1404" spans="1:12" s="17" customFormat="1" x14ac:dyDescent="0.25">
      <c r="A1404" s="261"/>
      <c r="B1404" s="271" t="s">
        <v>393</v>
      </c>
      <c r="C1404" s="262">
        <v>1</v>
      </c>
      <c r="D1404" s="262">
        <v>1802375</v>
      </c>
      <c r="E1404" s="262">
        <v>30000</v>
      </c>
      <c r="F1404" s="262">
        <v>1129812</v>
      </c>
      <c r="G1404" s="262">
        <f t="shared" si="242"/>
        <v>2962187</v>
      </c>
      <c r="H1404" s="262">
        <f t="shared" si="238"/>
        <v>1802375</v>
      </c>
      <c r="I1404" s="262">
        <f t="shared" si="239"/>
        <v>30000</v>
      </c>
      <c r="J1404" s="262">
        <f t="shared" si="240"/>
        <v>1129812</v>
      </c>
      <c r="K1404" s="262">
        <f t="shared" si="241"/>
        <v>2962187</v>
      </c>
      <c r="L1404" s="7"/>
    </row>
    <row r="1405" spans="1:12" s="17" customFormat="1" x14ac:dyDescent="0.25">
      <c r="A1405" s="261"/>
      <c r="B1405" s="271" t="s">
        <v>396</v>
      </c>
      <c r="C1405" s="262">
        <v>1</v>
      </c>
      <c r="D1405" s="262">
        <v>1981910</v>
      </c>
      <c r="E1405" s="262">
        <v>30000</v>
      </c>
      <c r="F1405" s="262">
        <v>1206630</v>
      </c>
      <c r="G1405" s="262">
        <f t="shared" si="242"/>
        <v>3218540</v>
      </c>
      <c r="H1405" s="262">
        <f t="shared" si="238"/>
        <v>1981910</v>
      </c>
      <c r="I1405" s="262">
        <f t="shared" si="239"/>
        <v>30000</v>
      </c>
      <c r="J1405" s="262">
        <f t="shared" si="240"/>
        <v>1206630</v>
      </c>
      <c r="K1405" s="262">
        <f t="shared" si="241"/>
        <v>3218540</v>
      </c>
      <c r="L1405" s="7"/>
    </row>
    <row r="1406" spans="1:12" s="17" customFormat="1" x14ac:dyDescent="0.25">
      <c r="A1406" s="261"/>
      <c r="B1406" s="260" t="s">
        <v>400</v>
      </c>
      <c r="C1406" s="262">
        <v>1</v>
      </c>
      <c r="D1406" s="262">
        <v>2194212</v>
      </c>
      <c r="E1406" s="262">
        <v>30000</v>
      </c>
      <c r="F1406" s="262">
        <v>124562</v>
      </c>
      <c r="G1406" s="262">
        <f t="shared" si="242"/>
        <v>2348774</v>
      </c>
      <c r="H1406" s="262">
        <f t="shared" si="238"/>
        <v>2194212</v>
      </c>
      <c r="I1406" s="262">
        <f t="shared" si="239"/>
        <v>30000</v>
      </c>
      <c r="J1406" s="262">
        <f t="shared" si="240"/>
        <v>124562</v>
      </c>
      <c r="K1406" s="262">
        <f t="shared" si="241"/>
        <v>2348774</v>
      </c>
      <c r="L1406" s="7"/>
    </row>
    <row r="1407" spans="1:12" s="17" customFormat="1" x14ac:dyDescent="0.25">
      <c r="A1407" s="263" t="s">
        <v>1</v>
      </c>
      <c r="B1407" s="728" t="s">
        <v>415</v>
      </c>
      <c r="C1407" s="729">
        <f t="shared" ref="C1407:K1407" si="243">SUM(C1375:C1406)</f>
        <v>397</v>
      </c>
      <c r="D1407" s="729">
        <f t="shared" si="243"/>
        <v>31009362</v>
      </c>
      <c r="E1407" s="729">
        <f t="shared" si="243"/>
        <v>960000</v>
      </c>
      <c r="F1407" s="729">
        <f t="shared" si="243"/>
        <v>14972007</v>
      </c>
      <c r="G1407" s="729">
        <f t="shared" si="243"/>
        <v>46941369</v>
      </c>
      <c r="H1407" s="729">
        <f t="shared" si="243"/>
        <v>175689266</v>
      </c>
      <c r="I1407" s="729">
        <f t="shared" si="243"/>
        <v>11910000</v>
      </c>
      <c r="J1407" s="729">
        <f t="shared" si="243"/>
        <v>64762613</v>
      </c>
      <c r="K1407" s="729">
        <f t="shared" si="243"/>
        <v>252361879</v>
      </c>
      <c r="L1407" s="7"/>
    </row>
    <row r="1408" spans="1:12" s="17" customFormat="1" x14ac:dyDescent="0.25">
      <c r="A1408" s="263"/>
      <c r="B1408" s="728"/>
      <c r="C1408" s="729"/>
      <c r="D1408" s="729"/>
      <c r="E1408" s="729"/>
      <c r="F1408" s="729"/>
      <c r="G1408" s="729"/>
      <c r="H1408" s="729"/>
      <c r="I1408" s="729"/>
      <c r="J1408" s="729"/>
      <c r="K1408" s="729"/>
      <c r="L1408" s="7"/>
    </row>
    <row r="1409" spans="1:12" s="17" customFormat="1" ht="45" x14ac:dyDescent="0.25">
      <c r="A1409" s="261"/>
      <c r="B1409" s="730" t="s">
        <v>428</v>
      </c>
      <c r="C1409" s="731">
        <f>C1407</f>
        <v>397</v>
      </c>
      <c r="D1409" s="731">
        <f>SUM(D1407)</f>
        <v>31009362</v>
      </c>
      <c r="E1409" s="731">
        <f>SUM(E1407)</f>
        <v>960000</v>
      </c>
      <c r="F1409" s="731">
        <f t="shared" ref="F1409:K1409" si="244">F1407</f>
        <v>14972007</v>
      </c>
      <c r="G1409" s="731">
        <f t="shared" si="244"/>
        <v>46941369</v>
      </c>
      <c r="H1409" s="731">
        <f t="shared" si="244"/>
        <v>175689266</v>
      </c>
      <c r="I1409" s="731">
        <f t="shared" si="244"/>
        <v>11910000</v>
      </c>
      <c r="J1409" s="731">
        <f t="shared" si="244"/>
        <v>64762613</v>
      </c>
      <c r="K1409" s="731">
        <f t="shared" si="244"/>
        <v>252361879</v>
      </c>
      <c r="L1409" s="7"/>
    </row>
    <row r="1410" spans="1:12" s="17" customFormat="1" x14ac:dyDescent="0.25">
      <c r="A1410" s="261"/>
      <c r="B1410" s="732"/>
      <c r="C1410" s="727"/>
      <c r="D1410" s="733"/>
      <c r="E1410" s="733"/>
      <c r="F1410" s="733"/>
      <c r="G1410" s="733"/>
      <c r="H1410" s="733"/>
      <c r="I1410" s="733"/>
      <c r="J1410" s="733"/>
      <c r="K1410" s="733"/>
      <c r="L1410" s="7"/>
    </row>
    <row r="1411" spans="1:12" s="17" customFormat="1" x14ac:dyDescent="0.25">
      <c r="A1411" s="612"/>
      <c r="B1411" s="612"/>
      <c r="C1411" s="22"/>
      <c r="D1411" s="22"/>
      <c r="E1411" s="22"/>
      <c r="F1411" s="22"/>
      <c r="G1411" s="22"/>
      <c r="H1411" s="22"/>
      <c r="I1411" s="22"/>
      <c r="J1411" s="22"/>
      <c r="K1411" s="22"/>
      <c r="L1411" s="7"/>
    </row>
    <row r="1412" spans="1:12" x14ac:dyDescent="0.2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7"/>
    </row>
    <row r="1413" spans="1:12" ht="20.25" x14ac:dyDescent="0.3">
      <c r="A1413" s="961" t="s">
        <v>225</v>
      </c>
      <c r="B1413" s="961"/>
      <c r="C1413" s="961"/>
      <c r="D1413" s="961"/>
      <c r="E1413" s="961"/>
      <c r="F1413" s="961"/>
      <c r="G1413" s="961"/>
      <c r="H1413" s="961"/>
      <c r="I1413" s="961"/>
      <c r="J1413" s="961"/>
      <c r="K1413" s="961"/>
      <c r="L1413" s="7"/>
    </row>
    <row r="1414" spans="1:12" ht="18" x14ac:dyDescent="0.25">
      <c r="A1414" s="949" t="s">
        <v>226</v>
      </c>
      <c r="B1414" s="949"/>
      <c r="C1414" s="949"/>
      <c r="D1414" s="949"/>
      <c r="E1414" s="949"/>
      <c r="F1414" s="949"/>
      <c r="G1414" s="949"/>
      <c r="H1414" s="949"/>
      <c r="I1414" s="949"/>
      <c r="J1414" s="949"/>
      <c r="K1414" s="949"/>
      <c r="L1414" s="7"/>
    </row>
    <row r="1415" spans="1:12" ht="18" x14ac:dyDescent="0.25">
      <c r="A1415" s="949" t="s">
        <v>227</v>
      </c>
      <c r="B1415" s="950"/>
      <c r="C1415" s="950"/>
      <c r="D1415" s="950"/>
      <c r="E1415" s="950"/>
      <c r="F1415" s="950"/>
      <c r="G1415" s="950"/>
      <c r="H1415" s="950"/>
      <c r="I1415" s="950"/>
      <c r="J1415" s="950"/>
      <c r="K1415" s="950"/>
      <c r="L1415" s="7"/>
    </row>
    <row r="1416" spans="1:12" ht="15.75" x14ac:dyDescent="0.25">
      <c r="A1416" s="966" t="s">
        <v>491</v>
      </c>
      <c r="B1416" s="966"/>
      <c r="C1416" s="966"/>
      <c r="D1416" s="966"/>
      <c r="E1416" s="966"/>
      <c r="F1416" s="966"/>
      <c r="G1416" s="966"/>
      <c r="H1416" s="966"/>
      <c r="I1416" s="966"/>
      <c r="J1416" s="966"/>
      <c r="K1416" s="966"/>
      <c r="L1416" s="7"/>
    </row>
    <row r="1417" spans="1:12" ht="48.75" x14ac:dyDescent="0.25">
      <c r="A1417" s="10"/>
      <c r="B1417" s="9" t="s">
        <v>228</v>
      </c>
      <c r="C1417" s="9" t="s">
        <v>532</v>
      </c>
      <c r="D1417" s="9" t="s">
        <v>229</v>
      </c>
      <c r="E1417" s="9" t="s">
        <v>230</v>
      </c>
      <c r="F1417" s="9" t="s">
        <v>231</v>
      </c>
      <c r="G1417" s="9" t="s">
        <v>232</v>
      </c>
      <c r="H1417" s="9" t="s">
        <v>233</v>
      </c>
      <c r="I1417" s="9" t="s">
        <v>469</v>
      </c>
      <c r="J1417" s="9" t="s">
        <v>234</v>
      </c>
      <c r="K1417" s="609" t="s">
        <v>533</v>
      </c>
      <c r="L1417" s="7"/>
    </row>
    <row r="1418" spans="1:12" x14ac:dyDescent="0.25">
      <c r="A1418" s="612"/>
      <c r="B1418" s="612"/>
      <c r="C1418" s="612"/>
      <c r="D1418" s="612"/>
      <c r="E1418" s="612"/>
      <c r="F1418" s="612"/>
      <c r="G1418" s="612"/>
      <c r="H1418" s="612"/>
      <c r="I1418" s="612"/>
      <c r="J1418" s="612"/>
      <c r="K1418" s="607" t="s">
        <v>235</v>
      </c>
      <c r="L1418" s="7"/>
    </row>
    <row r="1419" spans="1:12" x14ac:dyDescent="0.25">
      <c r="A1419" s="612"/>
      <c r="B1419" s="734" t="s">
        <v>240</v>
      </c>
      <c r="C1419" s="735">
        <v>1</v>
      </c>
      <c r="D1419" s="735">
        <v>327908</v>
      </c>
      <c r="E1419" s="735">
        <v>30000</v>
      </c>
      <c r="F1419" s="735">
        <v>114014</v>
      </c>
      <c r="G1419" s="2">
        <f t="shared" ref="G1419:G1450" si="245">SUM(D1419:F1419)</f>
        <v>471922</v>
      </c>
      <c r="H1419" s="2">
        <f t="shared" ref="H1419:H1450" si="246">C1419*D1419</f>
        <v>327908</v>
      </c>
      <c r="I1419" s="2">
        <f t="shared" ref="I1419:I1450" si="247">C1419*E1419</f>
        <v>30000</v>
      </c>
      <c r="J1419" s="2">
        <f t="shared" ref="J1419:J1450" si="248">C1419*F1419</f>
        <v>114014</v>
      </c>
      <c r="K1419" s="2">
        <f t="shared" ref="K1419:K1450" si="249">C1419*G1419</f>
        <v>471922</v>
      </c>
      <c r="L1419" s="7"/>
    </row>
    <row r="1420" spans="1:12" x14ac:dyDescent="0.25">
      <c r="A1420" s="612"/>
      <c r="B1420" s="734" t="s">
        <v>251</v>
      </c>
      <c r="C1420" s="735">
        <v>4</v>
      </c>
      <c r="D1420" s="735">
        <v>323763</v>
      </c>
      <c r="E1420" s="735">
        <v>30000</v>
      </c>
      <c r="F1420" s="735">
        <v>113324</v>
      </c>
      <c r="G1420" s="2">
        <f t="shared" si="245"/>
        <v>467087</v>
      </c>
      <c r="H1420" s="2">
        <f t="shared" si="246"/>
        <v>1295052</v>
      </c>
      <c r="I1420" s="2">
        <f t="shared" si="247"/>
        <v>120000</v>
      </c>
      <c r="J1420" s="2">
        <f t="shared" si="248"/>
        <v>453296</v>
      </c>
      <c r="K1420" s="2">
        <f t="shared" si="249"/>
        <v>1868348</v>
      </c>
      <c r="L1420" s="7"/>
    </row>
    <row r="1421" spans="1:12" x14ac:dyDescent="0.25">
      <c r="A1421" s="612"/>
      <c r="B1421" s="734" t="s">
        <v>252</v>
      </c>
      <c r="C1421" s="735">
        <v>4</v>
      </c>
      <c r="D1421" s="735">
        <v>336106</v>
      </c>
      <c r="E1421" s="735">
        <v>30000</v>
      </c>
      <c r="F1421" s="735">
        <v>115385</v>
      </c>
      <c r="G1421" s="2">
        <f t="shared" si="245"/>
        <v>481491</v>
      </c>
      <c r="H1421" s="2">
        <f t="shared" si="246"/>
        <v>1344424</v>
      </c>
      <c r="I1421" s="2">
        <f t="shared" si="247"/>
        <v>120000</v>
      </c>
      <c r="J1421" s="2">
        <f t="shared" si="248"/>
        <v>461540</v>
      </c>
      <c r="K1421" s="2">
        <f t="shared" si="249"/>
        <v>1925964</v>
      </c>
      <c r="L1421" s="7"/>
    </row>
    <row r="1422" spans="1:12" x14ac:dyDescent="0.25">
      <c r="A1422" s="612"/>
      <c r="B1422" s="734" t="s">
        <v>253</v>
      </c>
      <c r="C1422" s="735">
        <v>2</v>
      </c>
      <c r="D1422" s="735">
        <v>348437</v>
      </c>
      <c r="E1422" s="735">
        <v>30000</v>
      </c>
      <c r="F1422" s="735">
        <v>117445</v>
      </c>
      <c r="G1422" s="2">
        <f t="shared" si="245"/>
        <v>495882</v>
      </c>
      <c r="H1422" s="2">
        <f t="shared" si="246"/>
        <v>696874</v>
      </c>
      <c r="I1422" s="2">
        <f t="shared" si="247"/>
        <v>60000</v>
      </c>
      <c r="J1422" s="2">
        <f t="shared" si="248"/>
        <v>234890</v>
      </c>
      <c r="K1422" s="2">
        <f t="shared" si="249"/>
        <v>991764</v>
      </c>
      <c r="L1422" s="7"/>
    </row>
    <row r="1423" spans="1:12" x14ac:dyDescent="0.25">
      <c r="A1423" s="612"/>
      <c r="B1423" s="734" t="s">
        <v>254</v>
      </c>
      <c r="C1423" s="735">
        <v>2</v>
      </c>
      <c r="D1423" s="735">
        <v>363769</v>
      </c>
      <c r="E1423" s="735">
        <v>30000</v>
      </c>
      <c r="F1423" s="735">
        <v>119506</v>
      </c>
      <c r="G1423" s="2">
        <f t="shared" si="245"/>
        <v>513275</v>
      </c>
      <c r="H1423" s="2">
        <f t="shared" si="246"/>
        <v>727538</v>
      </c>
      <c r="I1423" s="2">
        <f t="shared" si="247"/>
        <v>60000</v>
      </c>
      <c r="J1423" s="2">
        <f t="shared" si="248"/>
        <v>239012</v>
      </c>
      <c r="K1423" s="2">
        <f t="shared" si="249"/>
        <v>1026550</v>
      </c>
      <c r="L1423" s="7"/>
    </row>
    <row r="1424" spans="1:12" x14ac:dyDescent="0.25">
      <c r="A1424" s="612"/>
      <c r="B1424" s="734" t="s">
        <v>266</v>
      </c>
      <c r="C1424" s="735">
        <v>7</v>
      </c>
      <c r="D1424" s="735">
        <v>367832</v>
      </c>
      <c r="E1424" s="735">
        <v>30000</v>
      </c>
      <c r="F1424" s="735">
        <v>120693</v>
      </c>
      <c r="G1424" s="2">
        <f t="shared" si="245"/>
        <v>518525</v>
      </c>
      <c r="H1424" s="2">
        <f t="shared" si="246"/>
        <v>2574824</v>
      </c>
      <c r="I1424" s="2">
        <f t="shared" si="247"/>
        <v>210000</v>
      </c>
      <c r="J1424" s="2">
        <f t="shared" si="248"/>
        <v>844851</v>
      </c>
      <c r="K1424" s="2">
        <f t="shared" si="249"/>
        <v>3629675</v>
      </c>
      <c r="L1424" s="7"/>
    </row>
    <row r="1425" spans="1:12" x14ac:dyDescent="0.25">
      <c r="A1425" s="612"/>
      <c r="B1425" s="734" t="s">
        <v>267</v>
      </c>
      <c r="C1425" s="735">
        <v>30</v>
      </c>
      <c r="D1425" s="735">
        <v>382164</v>
      </c>
      <c r="E1425" s="735">
        <v>30000</v>
      </c>
      <c r="F1425" s="735">
        <v>123083</v>
      </c>
      <c r="G1425" s="2">
        <f t="shared" si="245"/>
        <v>535247</v>
      </c>
      <c r="H1425" s="2">
        <f t="shared" si="246"/>
        <v>11464920</v>
      </c>
      <c r="I1425" s="2">
        <f t="shared" si="247"/>
        <v>900000</v>
      </c>
      <c r="J1425" s="2">
        <f t="shared" si="248"/>
        <v>3692490</v>
      </c>
      <c r="K1425" s="2">
        <f t="shared" si="249"/>
        <v>16057410</v>
      </c>
      <c r="L1425" s="7"/>
    </row>
    <row r="1426" spans="1:12" x14ac:dyDescent="0.25">
      <c r="A1426" s="612"/>
      <c r="B1426" s="734" t="s">
        <v>268</v>
      </c>
      <c r="C1426" s="735">
        <v>16</v>
      </c>
      <c r="D1426" s="735">
        <v>396497</v>
      </c>
      <c r="E1426" s="735">
        <v>30000</v>
      </c>
      <c r="F1426" s="735">
        <v>125478</v>
      </c>
      <c r="G1426" s="2">
        <f t="shared" si="245"/>
        <v>551975</v>
      </c>
      <c r="H1426" s="2">
        <f t="shared" si="246"/>
        <v>6343952</v>
      </c>
      <c r="I1426" s="2">
        <f t="shared" si="247"/>
        <v>480000</v>
      </c>
      <c r="J1426" s="2">
        <f t="shared" si="248"/>
        <v>2007648</v>
      </c>
      <c r="K1426" s="2">
        <f t="shared" si="249"/>
        <v>8831600</v>
      </c>
      <c r="L1426" s="7"/>
    </row>
    <row r="1427" spans="1:12" x14ac:dyDescent="0.25">
      <c r="A1427" s="612"/>
      <c r="B1427" s="734" t="s">
        <v>269</v>
      </c>
      <c r="C1427" s="735">
        <v>2</v>
      </c>
      <c r="D1427" s="735">
        <v>410850</v>
      </c>
      <c r="E1427" s="735">
        <v>30000</v>
      </c>
      <c r="F1427" s="735">
        <v>127877</v>
      </c>
      <c r="G1427" s="2">
        <f t="shared" si="245"/>
        <v>568727</v>
      </c>
      <c r="H1427" s="2">
        <f t="shared" si="246"/>
        <v>821700</v>
      </c>
      <c r="I1427" s="2">
        <f t="shared" si="247"/>
        <v>60000</v>
      </c>
      <c r="J1427" s="2">
        <f t="shared" si="248"/>
        <v>255754</v>
      </c>
      <c r="K1427" s="2">
        <f t="shared" si="249"/>
        <v>1137454</v>
      </c>
      <c r="L1427" s="7"/>
    </row>
    <row r="1428" spans="1:12" x14ac:dyDescent="0.25">
      <c r="A1428" s="612"/>
      <c r="B1428" s="734" t="s">
        <v>270</v>
      </c>
      <c r="C1428" s="735">
        <v>1</v>
      </c>
      <c r="D1428" s="735">
        <v>425162</v>
      </c>
      <c r="E1428" s="735">
        <v>30000</v>
      </c>
      <c r="F1428" s="735">
        <v>130276</v>
      </c>
      <c r="G1428" s="2">
        <f t="shared" si="245"/>
        <v>585438</v>
      </c>
      <c r="H1428" s="2">
        <f t="shared" si="246"/>
        <v>425162</v>
      </c>
      <c r="I1428" s="2">
        <f t="shared" si="247"/>
        <v>30000</v>
      </c>
      <c r="J1428" s="2">
        <f t="shared" si="248"/>
        <v>130276</v>
      </c>
      <c r="K1428" s="2">
        <f t="shared" si="249"/>
        <v>585438</v>
      </c>
      <c r="L1428" s="7"/>
    </row>
    <row r="1429" spans="1:12" x14ac:dyDescent="0.25">
      <c r="A1429" s="612"/>
      <c r="B1429" s="734" t="s">
        <v>271</v>
      </c>
      <c r="C1429" s="735">
        <v>1</v>
      </c>
      <c r="D1429" s="736">
        <v>439494</v>
      </c>
      <c r="E1429" s="735">
        <v>30000</v>
      </c>
      <c r="F1429" s="735">
        <v>132664</v>
      </c>
      <c r="G1429" s="2">
        <f t="shared" si="245"/>
        <v>602158</v>
      </c>
      <c r="H1429" s="2">
        <f t="shared" si="246"/>
        <v>439494</v>
      </c>
      <c r="I1429" s="2">
        <f t="shared" si="247"/>
        <v>30000</v>
      </c>
      <c r="J1429" s="2">
        <f t="shared" si="248"/>
        <v>132664</v>
      </c>
      <c r="K1429" s="2">
        <f t="shared" si="249"/>
        <v>602158</v>
      </c>
      <c r="L1429" s="7"/>
    </row>
    <row r="1430" spans="1:12" x14ac:dyDescent="0.25">
      <c r="A1430" s="612"/>
      <c r="B1430" s="734" t="s">
        <v>281</v>
      </c>
      <c r="C1430" s="735">
        <v>18</v>
      </c>
      <c r="D1430" s="735">
        <v>449481</v>
      </c>
      <c r="E1430" s="735">
        <v>30000</v>
      </c>
      <c r="F1430" s="735">
        <v>134334</v>
      </c>
      <c r="G1430" s="2">
        <f t="shared" si="245"/>
        <v>613815</v>
      </c>
      <c r="H1430" s="2">
        <f t="shared" si="246"/>
        <v>8090658</v>
      </c>
      <c r="I1430" s="2">
        <f t="shared" si="247"/>
        <v>540000</v>
      </c>
      <c r="J1430" s="2">
        <f t="shared" si="248"/>
        <v>2418012</v>
      </c>
      <c r="K1430" s="2">
        <f t="shared" si="249"/>
        <v>11048670</v>
      </c>
      <c r="L1430" s="7"/>
    </row>
    <row r="1431" spans="1:12" x14ac:dyDescent="0.25">
      <c r="A1431" s="612"/>
      <c r="B1431" s="734" t="s">
        <v>282</v>
      </c>
      <c r="C1431" s="735">
        <v>2</v>
      </c>
      <c r="D1431" s="736">
        <v>466947</v>
      </c>
      <c r="E1431" s="735">
        <v>30000</v>
      </c>
      <c r="F1431" s="735">
        <v>137259</v>
      </c>
      <c r="G1431" s="2">
        <f t="shared" si="245"/>
        <v>634206</v>
      </c>
      <c r="H1431" s="2">
        <f t="shared" si="246"/>
        <v>933894</v>
      </c>
      <c r="I1431" s="2">
        <f t="shared" si="247"/>
        <v>60000</v>
      </c>
      <c r="J1431" s="2">
        <f t="shared" si="248"/>
        <v>274518</v>
      </c>
      <c r="K1431" s="2">
        <f t="shared" si="249"/>
        <v>1268412</v>
      </c>
      <c r="L1431" s="7"/>
    </row>
    <row r="1432" spans="1:12" x14ac:dyDescent="0.25">
      <c r="A1432" s="612"/>
      <c r="B1432" s="734" t="s">
        <v>283</v>
      </c>
      <c r="C1432" s="735">
        <v>4</v>
      </c>
      <c r="D1432" s="736">
        <v>484412</v>
      </c>
      <c r="E1432" s="735">
        <v>30000</v>
      </c>
      <c r="F1432" s="735">
        <v>140177</v>
      </c>
      <c r="G1432" s="2">
        <f t="shared" si="245"/>
        <v>654589</v>
      </c>
      <c r="H1432" s="2">
        <f t="shared" si="246"/>
        <v>1937648</v>
      </c>
      <c r="I1432" s="2">
        <f t="shared" si="247"/>
        <v>120000</v>
      </c>
      <c r="J1432" s="2">
        <f t="shared" si="248"/>
        <v>560708</v>
      </c>
      <c r="K1432" s="2">
        <f t="shared" si="249"/>
        <v>2618356</v>
      </c>
      <c r="L1432" s="7"/>
    </row>
    <row r="1433" spans="1:12" x14ac:dyDescent="0.25">
      <c r="A1433" s="612"/>
      <c r="B1433" s="734" t="s">
        <v>286</v>
      </c>
      <c r="C1433" s="735">
        <v>1</v>
      </c>
      <c r="D1433" s="736">
        <v>536809</v>
      </c>
      <c r="E1433" s="735">
        <v>30000</v>
      </c>
      <c r="F1433" s="735">
        <v>148929</v>
      </c>
      <c r="G1433" s="2">
        <f t="shared" si="245"/>
        <v>715738</v>
      </c>
      <c r="H1433" s="2">
        <f t="shared" si="246"/>
        <v>536809</v>
      </c>
      <c r="I1433" s="2">
        <f t="shared" si="247"/>
        <v>30000</v>
      </c>
      <c r="J1433" s="2">
        <f t="shared" si="248"/>
        <v>148929</v>
      </c>
      <c r="K1433" s="2">
        <f t="shared" si="249"/>
        <v>715738</v>
      </c>
      <c r="L1433" s="7"/>
    </row>
    <row r="1434" spans="1:12" x14ac:dyDescent="0.25">
      <c r="A1434" s="612"/>
      <c r="B1434" s="734" t="s">
        <v>296</v>
      </c>
      <c r="C1434" s="735">
        <v>2</v>
      </c>
      <c r="D1434" s="735">
        <v>686952</v>
      </c>
      <c r="E1434" s="735">
        <v>30000</v>
      </c>
      <c r="F1434" s="735">
        <v>168429</v>
      </c>
      <c r="G1434" s="2">
        <f t="shared" si="245"/>
        <v>885381</v>
      </c>
      <c r="H1434" s="2">
        <f t="shared" si="246"/>
        <v>1373904</v>
      </c>
      <c r="I1434" s="2">
        <f t="shared" si="247"/>
        <v>60000</v>
      </c>
      <c r="J1434" s="2">
        <f t="shared" si="248"/>
        <v>336858</v>
      </c>
      <c r="K1434" s="2">
        <f t="shared" si="249"/>
        <v>1770762</v>
      </c>
      <c r="L1434" s="7"/>
    </row>
    <row r="1435" spans="1:12" x14ac:dyDescent="0.25">
      <c r="A1435" s="612"/>
      <c r="B1435" s="734" t="s">
        <v>297</v>
      </c>
      <c r="C1435" s="735">
        <v>2</v>
      </c>
      <c r="D1435" s="736">
        <v>750313</v>
      </c>
      <c r="E1435" s="735">
        <v>30000</v>
      </c>
      <c r="F1435" s="735">
        <v>172455</v>
      </c>
      <c r="G1435" s="2">
        <f t="shared" si="245"/>
        <v>952768</v>
      </c>
      <c r="H1435" s="2">
        <f t="shared" si="246"/>
        <v>1500626</v>
      </c>
      <c r="I1435" s="2">
        <f t="shared" si="247"/>
        <v>60000</v>
      </c>
      <c r="J1435" s="2">
        <f t="shared" si="248"/>
        <v>344910</v>
      </c>
      <c r="K1435" s="2">
        <f t="shared" si="249"/>
        <v>1905536</v>
      </c>
      <c r="L1435" s="7"/>
    </row>
    <row r="1436" spans="1:12" x14ac:dyDescent="0.25">
      <c r="A1436" s="612"/>
      <c r="B1436" s="734" t="s">
        <v>298</v>
      </c>
      <c r="C1436" s="735">
        <v>2</v>
      </c>
      <c r="D1436" s="736">
        <v>776344</v>
      </c>
      <c r="E1436" s="735">
        <v>30000</v>
      </c>
      <c r="F1436" s="735">
        <v>176387</v>
      </c>
      <c r="G1436" s="2">
        <f t="shared" si="245"/>
        <v>982731</v>
      </c>
      <c r="H1436" s="2">
        <f t="shared" si="246"/>
        <v>1552688</v>
      </c>
      <c r="I1436" s="2">
        <f t="shared" si="247"/>
        <v>60000</v>
      </c>
      <c r="J1436" s="2">
        <f t="shared" si="248"/>
        <v>352774</v>
      </c>
      <c r="K1436" s="2">
        <f t="shared" si="249"/>
        <v>1965462</v>
      </c>
      <c r="L1436" s="7"/>
    </row>
    <row r="1437" spans="1:12" x14ac:dyDescent="0.25">
      <c r="A1437" s="612"/>
      <c r="B1437" s="734" t="s">
        <v>311</v>
      </c>
      <c r="C1437" s="735">
        <v>3</v>
      </c>
      <c r="D1437" s="735">
        <v>1110095</v>
      </c>
      <c r="E1437" s="735">
        <v>30000</v>
      </c>
      <c r="F1437" s="735">
        <v>216558</v>
      </c>
      <c r="G1437" s="2">
        <f t="shared" si="245"/>
        <v>1356653</v>
      </c>
      <c r="H1437" s="2">
        <f t="shared" si="246"/>
        <v>3330285</v>
      </c>
      <c r="I1437" s="2">
        <f t="shared" si="247"/>
        <v>90000</v>
      </c>
      <c r="J1437" s="2">
        <f t="shared" si="248"/>
        <v>649674</v>
      </c>
      <c r="K1437" s="2">
        <f t="shared" si="249"/>
        <v>4069959</v>
      </c>
      <c r="L1437" s="7"/>
    </row>
    <row r="1438" spans="1:12" x14ac:dyDescent="0.25">
      <c r="A1438" s="612"/>
      <c r="B1438" s="734" t="s">
        <v>311</v>
      </c>
      <c r="C1438" s="735">
        <v>9</v>
      </c>
      <c r="D1438" s="735">
        <v>1110095</v>
      </c>
      <c r="E1438" s="735">
        <v>30000</v>
      </c>
      <c r="F1438" s="735">
        <v>516650</v>
      </c>
      <c r="G1438" s="2">
        <f t="shared" si="245"/>
        <v>1656745</v>
      </c>
      <c r="H1438" s="2">
        <f t="shared" si="246"/>
        <v>9990855</v>
      </c>
      <c r="I1438" s="2">
        <f t="shared" si="247"/>
        <v>270000</v>
      </c>
      <c r="J1438" s="2">
        <f t="shared" si="248"/>
        <v>4649850</v>
      </c>
      <c r="K1438" s="2">
        <f t="shared" si="249"/>
        <v>14910705</v>
      </c>
      <c r="L1438" s="7"/>
    </row>
    <row r="1439" spans="1:12" x14ac:dyDescent="0.25">
      <c r="A1439" s="612"/>
      <c r="B1439" s="734" t="s">
        <v>313</v>
      </c>
      <c r="C1439" s="735">
        <v>2</v>
      </c>
      <c r="D1439" s="735">
        <v>1183851</v>
      </c>
      <c r="E1439" s="735">
        <v>30000</v>
      </c>
      <c r="F1439" s="735">
        <v>386278</v>
      </c>
      <c r="G1439" s="2">
        <f t="shared" si="245"/>
        <v>1600129</v>
      </c>
      <c r="H1439" s="2">
        <f t="shared" si="246"/>
        <v>2367702</v>
      </c>
      <c r="I1439" s="2">
        <f t="shared" si="247"/>
        <v>60000</v>
      </c>
      <c r="J1439" s="2">
        <f t="shared" si="248"/>
        <v>772556</v>
      </c>
      <c r="K1439" s="2">
        <f t="shared" si="249"/>
        <v>3200258</v>
      </c>
      <c r="L1439" s="7"/>
    </row>
    <row r="1440" spans="1:12" x14ac:dyDescent="0.25">
      <c r="A1440" s="612"/>
      <c r="B1440" s="734" t="s">
        <v>314</v>
      </c>
      <c r="C1440" s="735">
        <v>3</v>
      </c>
      <c r="D1440" s="735">
        <v>1220729</v>
      </c>
      <c r="E1440" s="735">
        <v>30000</v>
      </c>
      <c r="F1440" s="735">
        <v>153549</v>
      </c>
      <c r="G1440" s="2">
        <f t="shared" si="245"/>
        <v>1404278</v>
      </c>
      <c r="H1440" s="2">
        <f t="shared" si="246"/>
        <v>3662187</v>
      </c>
      <c r="I1440" s="2">
        <f t="shared" si="247"/>
        <v>90000</v>
      </c>
      <c r="J1440" s="2">
        <f t="shared" si="248"/>
        <v>460647</v>
      </c>
      <c r="K1440" s="2">
        <f t="shared" si="249"/>
        <v>4212834</v>
      </c>
      <c r="L1440" s="7"/>
    </row>
    <row r="1441" spans="1:12" x14ac:dyDescent="0.25">
      <c r="A1441" s="612"/>
      <c r="B1441" s="734" t="s">
        <v>315</v>
      </c>
      <c r="C1441" s="735">
        <v>6</v>
      </c>
      <c r="D1441" s="736">
        <v>1257606</v>
      </c>
      <c r="E1441" s="735">
        <v>30000</v>
      </c>
      <c r="F1441" s="735">
        <v>378128</v>
      </c>
      <c r="G1441" s="2">
        <f t="shared" si="245"/>
        <v>1665734</v>
      </c>
      <c r="H1441" s="2">
        <f t="shared" si="246"/>
        <v>7545636</v>
      </c>
      <c r="I1441" s="2">
        <f t="shared" si="247"/>
        <v>180000</v>
      </c>
      <c r="J1441" s="2">
        <f t="shared" si="248"/>
        <v>2268768</v>
      </c>
      <c r="K1441" s="2">
        <f t="shared" si="249"/>
        <v>9994404</v>
      </c>
      <c r="L1441" s="7"/>
    </row>
    <row r="1442" spans="1:12" x14ac:dyDescent="0.25">
      <c r="A1442" s="612"/>
      <c r="B1442" s="734" t="s">
        <v>319</v>
      </c>
      <c r="C1442" s="735">
        <v>1</v>
      </c>
      <c r="D1442" s="735">
        <v>1405118</v>
      </c>
      <c r="E1442" s="735">
        <v>30000</v>
      </c>
      <c r="F1442" s="735">
        <v>366003</v>
      </c>
      <c r="G1442" s="2">
        <f t="shared" si="245"/>
        <v>1801121</v>
      </c>
      <c r="H1442" s="2">
        <f t="shared" si="246"/>
        <v>1405118</v>
      </c>
      <c r="I1442" s="2">
        <f t="shared" si="247"/>
        <v>30000</v>
      </c>
      <c r="J1442" s="2">
        <f t="shared" si="248"/>
        <v>366003</v>
      </c>
      <c r="K1442" s="2">
        <f t="shared" si="249"/>
        <v>1801121</v>
      </c>
      <c r="L1442" s="7"/>
    </row>
    <row r="1443" spans="1:12" x14ac:dyDescent="0.25">
      <c r="A1443" s="612"/>
      <c r="B1443" s="734" t="s">
        <v>324</v>
      </c>
      <c r="C1443" s="735">
        <v>1</v>
      </c>
      <c r="D1443" s="735">
        <v>1589508</v>
      </c>
      <c r="E1443" s="735">
        <v>30000</v>
      </c>
      <c r="F1443" s="735">
        <v>423297</v>
      </c>
      <c r="G1443" s="2">
        <f t="shared" si="245"/>
        <v>2042805</v>
      </c>
      <c r="H1443" s="2">
        <f t="shared" si="246"/>
        <v>1589508</v>
      </c>
      <c r="I1443" s="2">
        <f t="shared" si="247"/>
        <v>30000</v>
      </c>
      <c r="J1443" s="2">
        <f t="shared" si="248"/>
        <v>423297</v>
      </c>
      <c r="K1443" s="2">
        <f t="shared" si="249"/>
        <v>2042805</v>
      </c>
      <c r="L1443" s="7"/>
    </row>
    <row r="1444" spans="1:12" x14ac:dyDescent="0.25">
      <c r="A1444" s="612"/>
      <c r="B1444" s="734" t="s">
        <v>326</v>
      </c>
      <c r="C1444" s="735">
        <v>3</v>
      </c>
      <c r="D1444" s="736">
        <v>1291257</v>
      </c>
      <c r="E1444" s="735">
        <v>30000</v>
      </c>
      <c r="F1444" s="735">
        <v>389098</v>
      </c>
      <c r="G1444" s="2">
        <f t="shared" si="245"/>
        <v>1710355</v>
      </c>
      <c r="H1444" s="2">
        <f t="shared" si="246"/>
        <v>3873771</v>
      </c>
      <c r="I1444" s="2">
        <f t="shared" si="247"/>
        <v>90000</v>
      </c>
      <c r="J1444" s="2">
        <f t="shared" si="248"/>
        <v>1167294</v>
      </c>
      <c r="K1444" s="2">
        <f t="shared" si="249"/>
        <v>5131065</v>
      </c>
      <c r="L1444" s="7"/>
    </row>
    <row r="1445" spans="1:12" x14ac:dyDescent="0.25">
      <c r="A1445" s="612"/>
      <c r="B1445" s="734" t="s">
        <v>327</v>
      </c>
      <c r="C1445" s="735">
        <v>23</v>
      </c>
      <c r="D1445" s="735">
        <v>1334661</v>
      </c>
      <c r="E1445" s="735">
        <v>30000</v>
      </c>
      <c r="F1445" s="735">
        <v>249144</v>
      </c>
      <c r="G1445" s="2">
        <f t="shared" si="245"/>
        <v>1613805</v>
      </c>
      <c r="H1445" s="2">
        <f t="shared" si="246"/>
        <v>30697203</v>
      </c>
      <c r="I1445" s="2">
        <f t="shared" si="247"/>
        <v>690000</v>
      </c>
      <c r="J1445" s="2">
        <f t="shared" si="248"/>
        <v>5730312</v>
      </c>
      <c r="K1445" s="2">
        <f t="shared" si="249"/>
        <v>37117515</v>
      </c>
      <c r="L1445" s="7"/>
    </row>
    <row r="1446" spans="1:12" x14ac:dyDescent="0.25">
      <c r="A1446" s="612"/>
      <c r="B1446" s="734" t="s">
        <v>328</v>
      </c>
      <c r="C1446" s="735">
        <v>2</v>
      </c>
      <c r="D1446" s="735">
        <v>1378066</v>
      </c>
      <c r="E1446" s="735">
        <v>30000</v>
      </c>
      <c r="F1446" s="735">
        <v>360633</v>
      </c>
      <c r="G1446" s="2">
        <f t="shared" si="245"/>
        <v>1768699</v>
      </c>
      <c r="H1446" s="2">
        <f t="shared" si="246"/>
        <v>2756132</v>
      </c>
      <c r="I1446" s="2">
        <f t="shared" si="247"/>
        <v>60000</v>
      </c>
      <c r="J1446" s="2">
        <f t="shared" si="248"/>
        <v>721266</v>
      </c>
      <c r="K1446" s="2">
        <f t="shared" si="249"/>
        <v>3537398</v>
      </c>
      <c r="L1446" s="7"/>
    </row>
    <row r="1447" spans="1:12" x14ac:dyDescent="0.25">
      <c r="A1447" s="612"/>
      <c r="B1447" s="734"/>
      <c r="C1447" s="735">
        <v>6</v>
      </c>
      <c r="D1447" s="735">
        <v>1378066</v>
      </c>
      <c r="E1447" s="735">
        <v>30000</v>
      </c>
      <c r="F1447" s="735">
        <v>481952</v>
      </c>
      <c r="G1447" s="2">
        <f t="shared" si="245"/>
        <v>1890018</v>
      </c>
      <c r="H1447" s="2">
        <f t="shared" si="246"/>
        <v>8268396</v>
      </c>
      <c r="I1447" s="2">
        <f t="shared" si="247"/>
        <v>180000</v>
      </c>
      <c r="J1447" s="2">
        <f t="shared" si="248"/>
        <v>2891712</v>
      </c>
      <c r="K1447" s="2">
        <f t="shared" si="249"/>
        <v>11340108</v>
      </c>
      <c r="L1447" s="7"/>
    </row>
    <row r="1448" spans="1:12" x14ac:dyDescent="0.25">
      <c r="A1448" s="612"/>
      <c r="B1448" s="734" t="s">
        <v>329</v>
      </c>
      <c r="C1448" s="735">
        <v>1</v>
      </c>
      <c r="D1448" s="735">
        <v>1411470</v>
      </c>
      <c r="E1448" s="735">
        <v>30000</v>
      </c>
      <c r="F1448" s="735">
        <v>418626</v>
      </c>
      <c r="G1448" s="2">
        <f t="shared" si="245"/>
        <v>1860096</v>
      </c>
      <c r="H1448" s="2">
        <f t="shared" si="246"/>
        <v>1411470</v>
      </c>
      <c r="I1448" s="2">
        <f t="shared" si="247"/>
        <v>30000</v>
      </c>
      <c r="J1448" s="2">
        <f t="shared" si="248"/>
        <v>418626</v>
      </c>
      <c r="K1448" s="2">
        <f t="shared" si="249"/>
        <v>1860096</v>
      </c>
      <c r="L1448" s="7"/>
    </row>
    <row r="1449" spans="1:12" x14ac:dyDescent="0.25">
      <c r="A1449" s="612"/>
      <c r="B1449" s="734"/>
      <c r="C1449" s="735">
        <v>1</v>
      </c>
      <c r="D1449" s="735">
        <v>1411470</v>
      </c>
      <c r="E1449" s="735">
        <v>30000</v>
      </c>
      <c r="F1449" s="735">
        <v>527252</v>
      </c>
      <c r="G1449" s="2">
        <f t="shared" si="245"/>
        <v>1968722</v>
      </c>
      <c r="H1449" s="2">
        <f t="shared" si="246"/>
        <v>1411470</v>
      </c>
      <c r="I1449" s="2">
        <f t="shared" si="247"/>
        <v>30000</v>
      </c>
      <c r="J1449" s="2">
        <f t="shared" si="248"/>
        <v>527252</v>
      </c>
      <c r="K1449" s="2">
        <f t="shared" si="249"/>
        <v>1968722</v>
      </c>
      <c r="L1449" s="7"/>
    </row>
    <row r="1450" spans="1:12" x14ac:dyDescent="0.25">
      <c r="A1450" s="612"/>
      <c r="B1450" s="734"/>
      <c r="C1450" s="735">
        <v>1</v>
      </c>
      <c r="D1450" s="735">
        <v>1411470</v>
      </c>
      <c r="E1450" s="735">
        <v>30000</v>
      </c>
      <c r="F1450" s="735">
        <v>620117</v>
      </c>
      <c r="G1450" s="2">
        <f t="shared" si="245"/>
        <v>2061587</v>
      </c>
      <c r="H1450" s="2">
        <f t="shared" si="246"/>
        <v>1411470</v>
      </c>
      <c r="I1450" s="2">
        <f t="shared" si="247"/>
        <v>30000</v>
      </c>
      <c r="J1450" s="2">
        <f t="shared" si="248"/>
        <v>620117</v>
      </c>
      <c r="K1450" s="2">
        <f t="shared" si="249"/>
        <v>2061587</v>
      </c>
      <c r="L1450" s="7"/>
    </row>
    <row r="1451" spans="1:12" x14ac:dyDescent="0.25">
      <c r="A1451" s="612"/>
      <c r="B1451" s="734" t="s">
        <v>330</v>
      </c>
      <c r="C1451" s="735">
        <v>1</v>
      </c>
      <c r="D1451" s="735">
        <v>1466875</v>
      </c>
      <c r="E1451" s="735">
        <v>30000</v>
      </c>
      <c r="F1451" s="735">
        <v>283870</v>
      </c>
      <c r="G1451" s="2">
        <f t="shared" ref="G1451:G1482" si="250">SUM(D1451:F1451)</f>
        <v>1780745</v>
      </c>
      <c r="H1451" s="2">
        <f t="shared" ref="H1451:H1482" si="251">C1451*D1451</f>
        <v>1466875</v>
      </c>
      <c r="I1451" s="2">
        <f t="shared" ref="I1451:I1482" si="252">C1451*E1451</f>
        <v>30000</v>
      </c>
      <c r="J1451" s="2">
        <f t="shared" ref="J1451:J1482" si="253">C1451*F1451</f>
        <v>283870</v>
      </c>
      <c r="K1451" s="2">
        <f t="shared" ref="K1451:K1482" si="254">C1451*G1451</f>
        <v>1780745</v>
      </c>
      <c r="L1451" s="7"/>
    </row>
    <row r="1452" spans="1:12" x14ac:dyDescent="0.25">
      <c r="A1452" s="612"/>
      <c r="B1452" s="734"/>
      <c r="C1452" s="735">
        <v>1</v>
      </c>
      <c r="D1452" s="735">
        <v>1466875</v>
      </c>
      <c r="E1452" s="735">
        <v>30000</v>
      </c>
      <c r="F1452" s="735">
        <v>379598</v>
      </c>
      <c r="G1452" s="2">
        <f t="shared" si="250"/>
        <v>1876473</v>
      </c>
      <c r="H1452" s="2">
        <f t="shared" si="251"/>
        <v>1466875</v>
      </c>
      <c r="I1452" s="2">
        <f t="shared" si="252"/>
        <v>30000</v>
      </c>
      <c r="J1452" s="2">
        <f t="shared" si="253"/>
        <v>379598</v>
      </c>
      <c r="K1452" s="2">
        <f t="shared" si="254"/>
        <v>1876473</v>
      </c>
      <c r="L1452" s="7"/>
    </row>
    <row r="1453" spans="1:12" x14ac:dyDescent="0.25">
      <c r="A1453" s="612"/>
      <c r="B1453" s="734" t="s">
        <v>331</v>
      </c>
      <c r="C1453" s="735">
        <v>3</v>
      </c>
      <c r="D1453" s="735">
        <v>1508279</v>
      </c>
      <c r="E1453" s="735">
        <v>30000</v>
      </c>
      <c r="F1453" s="735">
        <v>175245</v>
      </c>
      <c r="G1453" s="2">
        <f t="shared" si="250"/>
        <v>1713524</v>
      </c>
      <c r="H1453" s="2">
        <f t="shared" si="251"/>
        <v>4524837</v>
      </c>
      <c r="I1453" s="2">
        <f t="shared" si="252"/>
        <v>90000</v>
      </c>
      <c r="J1453" s="2">
        <f t="shared" si="253"/>
        <v>525735</v>
      </c>
      <c r="K1453" s="2">
        <f t="shared" si="254"/>
        <v>5140572</v>
      </c>
      <c r="L1453" s="7"/>
    </row>
    <row r="1454" spans="1:12" x14ac:dyDescent="0.25">
      <c r="A1454" s="612"/>
      <c r="B1454" s="734"/>
      <c r="C1454" s="735">
        <v>2</v>
      </c>
      <c r="D1454" s="735">
        <v>1508279</v>
      </c>
      <c r="E1454" s="735">
        <v>30000</v>
      </c>
      <c r="F1454" s="735">
        <v>273839</v>
      </c>
      <c r="G1454" s="2">
        <f t="shared" si="250"/>
        <v>1812118</v>
      </c>
      <c r="H1454" s="2">
        <f t="shared" si="251"/>
        <v>3016558</v>
      </c>
      <c r="I1454" s="2">
        <f t="shared" si="252"/>
        <v>60000</v>
      </c>
      <c r="J1454" s="2">
        <f t="shared" si="253"/>
        <v>547678</v>
      </c>
      <c r="K1454" s="2">
        <f t="shared" si="254"/>
        <v>3624236</v>
      </c>
      <c r="L1454" s="7"/>
    </row>
    <row r="1455" spans="1:12" x14ac:dyDescent="0.25">
      <c r="A1455" s="612"/>
      <c r="B1455" s="734"/>
      <c r="C1455" s="735">
        <v>6</v>
      </c>
      <c r="D1455" s="735">
        <v>1508279</v>
      </c>
      <c r="E1455" s="735">
        <v>30000</v>
      </c>
      <c r="F1455" s="735">
        <v>425245</v>
      </c>
      <c r="G1455" s="2">
        <f t="shared" si="250"/>
        <v>1963524</v>
      </c>
      <c r="H1455" s="2">
        <f t="shared" si="251"/>
        <v>9049674</v>
      </c>
      <c r="I1455" s="2">
        <f t="shared" si="252"/>
        <v>180000</v>
      </c>
      <c r="J1455" s="2">
        <f t="shared" si="253"/>
        <v>2551470</v>
      </c>
      <c r="K1455" s="2">
        <f t="shared" si="254"/>
        <v>11781144</v>
      </c>
      <c r="L1455" s="7"/>
    </row>
    <row r="1456" spans="1:12" x14ac:dyDescent="0.25">
      <c r="A1456" s="612"/>
      <c r="B1456" s="734" t="s">
        <v>332</v>
      </c>
      <c r="C1456" s="735">
        <v>4</v>
      </c>
      <c r="D1456" s="735">
        <v>1551684</v>
      </c>
      <c r="E1456" s="735">
        <v>30000</v>
      </c>
      <c r="F1456" s="735">
        <v>280013</v>
      </c>
      <c r="G1456" s="2">
        <f t="shared" si="250"/>
        <v>1861697</v>
      </c>
      <c r="H1456" s="2">
        <f t="shared" si="251"/>
        <v>6206736</v>
      </c>
      <c r="I1456" s="2">
        <f t="shared" si="252"/>
        <v>120000</v>
      </c>
      <c r="J1456" s="2">
        <f t="shared" si="253"/>
        <v>1120052</v>
      </c>
      <c r="K1456" s="2">
        <f t="shared" si="254"/>
        <v>7446788</v>
      </c>
      <c r="L1456" s="7"/>
    </row>
    <row r="1457" spans="1:12" x14ac:dyDescent="0.25">
      <c r="A1457" s="612"/>
      <c r="B1457" s="734" t="s">
        <v>333</v>
      </c>
      <c r="C1457" s="735">
        <v>1</v>
      </c>
      <c r="D1457" s="736">
        <v>1595088</v>
      </c>
      <c r="E1457" s="735">
        <v>30000</v>
      </c>
      <c r="F1457" s="735">
        <v>466984</v>
      </c>
      <c r="G1457" s="2">
        <f t="shared" si="250"/>
        <v>2092072</v>
      </c>
      <c r="H1457" s="2">
        <f t="shared" si="251"/>
        <v>1595088</v>
      </c>
      <c r="I1457" s="2">
        <f t="shared" si="252"/>
        <v>30000</v>
      </c>
      <c r="J1457" s="2">
        <f t="shared" si="253"/>
        <v>466984</v>
      </c>
      <c r="K1457" s="2">
        <f t="shared" si="254"/>
        <v>2092072</v>
      </c>
      <c r="L1457" s="7"/>
    </row>
    <row r="1458" spans="1:12" x14ac:dyDescent="0.25">
      <c r="A1458" s="612"/>
      <c r="B1458" s="734" t="s">
        <v>335</v>
      </c>
      <c r="C1458" s="735">
        <v>2</v>
      </c>
      <c r="D1458" s="736">
        <v>1681897</v>
      </c>
      <c r="E1458" s="735">
        <v>30000</v>
      </c>
      <c r="F1458" s="735">
        <v>489443</v>
      </c>
      <c r="G1458" s="2">
        <f t="shared" si="250"/>
        <v>2201340</v>
      </c>
      <c r="H1458" s="2">
        <f t="shared" si="251"/>
        <v>3363794</v>
      </c>
      <c r="I1458" s="2">
        <f t="shared" si="252"/>
        <v>60000</v>
      </c>
      <c r="J1458" s="2">
        <f t="shared" si="253"/>
        <v>978886</v>
      </c>
      <c r="K1458" s="2">
        <f t="shared" si="254"/>
        <v>4402680</v>
      </c>
      <c r="L1458" s="7"/>
    </row>
    <row r="1459" spans="1:12" x14ac:dyDescent="0.25">
      <c r="A1459" s="612"/>
      <c r="B1459" s="734" t="s">
        <v>337</v>
      </c>
      <c r="C1459" s="735">
        <v>1</v>
      </c>
      <c r="D1459" s="736">
        <v>1766706</v>
      </c>
      <c r="E1459" s="735">
        <v>30000</v>
      </c>
      <c r="F1459" s="735">
        <v>511541</v>
      </c>
      <c r="G1459" s="2">
        <f t="shared" si="250"/>
        <v>2308247</v>
      </c>
      <c r="H1459" s="2">
        <f t="shared" si="251"/>
        <v>1766706</v>
      </c>
      <c r="I1459" s="2">
        <f t="shared" si="252"/>
        <v>30000</v>
      </c>
      <c r="J1459" s="2">
        <f t="shared" si="253"/>
        <v>511541</v>
      </c>
      <c r="K1459" s="2">
        <f t="shared" si="254"/>
        <v>2308247</v>
      </c>
      <c r="L1459" s="7"/>
    </row>
    <row r="1460" spans="1:12" x14ac:dyDescent="0.25">
      <c r="A1460" s="612"/>
      <c r="B1460" s="734" t="s">
        <v>339</v>
      </c>
      <c r="C1460" s="735">
        <v>1</v>
      </c>
      <c r="D1460" s="736">
        <v>1855515</v>
      </c>
      <c r="E1460" s="735">
        <v>30000</v>
      </c>
      <c r="F1460" s="735">
        <v>534000</v>
      </c>
      <c r="G1460" s="2">
        <f t="shared" si="250"/>
        <v>2419515</v>
      </c>
      <c r="H1460" s="2">
        <f t="shared" si="251"/>
        <v>1855515</v>
      </c>
      <c r="I1460" s="2">
        <f t="shared" si="252"/>
        <v>30000</v>
      </c>
      <c r="J1460" s="2">
        <f t="shared" si="253"/>
        <v>534000</v>
      </c>
      <c r="K1460" s="2">
        <f t="shared" si="254"/>
        <v>2419515</v>
      </c>
      <c r="L1460" s="7"/>
    </row>
    <row r="1461" spans="1:12" x14ac:dyDescent="0.25">
      <c r="A1461" s="612"/>
      <c r="B1461" s="734" t="s">
        <v>341</v>
      </c>
      <c r="C1461" s="735">
        <v>2</v>
      </c>
      <c r="D1461" s="736">
        <v>1496525</v>
      </c>
      <c r="E1461" s="735">
        <v>30000</v>
      </c>
      <c r="F1461" s="735">
        <v>446829</v>
      </c>
      <c r="G1461" s="2">
        <f t="shared" si="250"/>
        <v>1973354</v>
      </c>
      <c r="H1461" s="2">
        <f t="shared" si="251"/>
        <v>2993050</v>
      </c>
      <c r="I1461" s="2">
        <f t="shared" si="252"/>
        <v>60000</v>
      </c>
      <c r="J1461" s="2">
        <f t="shared" si="253"/>
        <v>893658</v>
      </c>
      <c r="K1461" s="2">
        <f t="shared" si="254"/>
        <v>3946708</v>
      </c>
      <c r="L1461" s="7"/>
    </row>
    <row r="1462" spans="1:12" x14ac:dyDescent="0.25">
      <c r="A1462" s="612"/>
      <c r="B1462" s="734" t="s">
        <v>343</v>
      </c>
      <c r="C1462" s="735">
        <v>2</v>
      </c>
      <c r="D1462" s="735">
        <v>1590949</v>
      </c>
      <c r="E1462" s="735">
        <v>30000</v>
      </c>
      <c r="F1462" s="735">
        <v>306822</v>
      </c>
      <c r="G1462" s="2">
        <f t="shared" si="250"/>
        <v>1927771</v>
      </c>
      <c r="H1462" s="2">
        <f t="shared" si="251"/>
        <v>3181898</v>
      </c>
      <c r="I1462" s="2">
        <f t="shared" si="252"/>
        <v>60000</v>
      </c>
      <c r="J1462" s="2">
        <f t="shared" si="253"/>
        <v>613644</v>
      </c>
      <c r="K1462" s="2">
        <f t="shared" si="254"/>
        <v>3855542</v>
      </c>
      <c r="L1462" s="7"/>
    </row>
    <row r="1463" spans="1:12" x14ac:dyDescent="0.25">
      <c r="A1463" s="612"/>
      <c r="B1463" s="734"/>
      <c r="C1463" s="735">
        <v>2</v>
      </c>
      <c r="D1463" s="735">
        <v>1590949</v>
      </c>
      <c r="E1463" s="735">
        <v>30000</v>
      </c>
      <c r="F1463" s="735">
        <v>554142</v>
      </c>
      <c r="G1463" s="2">
        <f t="shared" si="250"/>
        <v>2175091</v>
      </c>
      <c r="H1463" s="2">
        <f t="shared" si="251"/>
        <v>3181898</v>
      </c>
      <c r="I1463" s="2">
        <f t="shared" si="252"/>
        <v>60000</v>
      </c>
      <c r="J1463" s="2">
        <f t="shared" si="253"/>
        <v>1108284</v>
      </c>
      <c r="K1463" s="2">
        <f t="shared" si="254"/>
        <v>4350182</v>
      </c>
      <c r="L1463" s="7"/>
    </row>
    <row r="1464" spans="1:12" x14ac:dyDescent="0.25">
      <c r="A1464" s="612"/>
      <c r="B1464" s="734"/>
      <c r="C1464" s="735">
        <v>2</v>
      </c>
      <c r="D1464" s="735">
        <v>1590949</v>
      </c>
      <c r="E1464" s="735">
        <v>30000</v>
      </c>
      <c r="F1464" s="735">
        <v>804142</v>
      </c>
      <c r="G1464" s="2">
        <f t="shared" si="250"/>
        <v>2425091</v>
      </c>
      <c r="H1464" s="2">
        <f t="shared" si="251"/>
        <v>3181898</v>
      </c>
      <c r="I1464" s="2">
        <f t="shared" si="252"/>
        <v>60000</v>
      </c>
      <c r="J1464" s="2">
        <f t="shared" si="253"/>
        <v>1608284</v>
      </c>
      <c r="K1464" s="2">
        <f t="shared" si="254"/>
        <v>4850182</v>
      </c>
      <c r="L1464" s="7"/>
    </row>
    <row r="1465" spans="1:12" x14ac:dyDescent="0.25">
      <c r="A1465" s="612"/>
      <c r="B1465" s="734" t="s">
        <v>344</v>
      </c>
      <c r="C1465" s="735">
        <v>1</v>
      </c>
      <c r="D1465" s="735">
        <v>1638010</v>
      </c>
      <c r="E1465" s="735">
        <v>30000</v>
      </c>
      <c r="F1465" s="735">
        <v>314124</v>
      </c>
      <c r="G1465" s="2">
        <f t="shared" si="250"/>
        <v>1982134</v>
      </c>
      <c r="H1465" s="2">
        <f t="shared" si="251"/>
        <v>1638010</v>
      </c>
      <c r="I1465" s="2">
        <f t="shared" si="252"/>
        <v>30000</v>
      </c>
      <c r="J1465" s="2">
        <f t="shared" si="253"/>
        <v>314124</v>
      </c>
      <c r="K1465" s="2">
        <f t="shared" si="254"/>
        <v>1982134</v>
      </c>
      <c r="L1465" s="7"/>
    </row>
    <row r="1466" spans="1:12" x14ac:dyDescent="0.25">
      <c r="A1466" s="612"/>
      <c r="B1466" s="734"/>
      <c r="C1466" s="735">
        <v>1</v>
      </c>
      <c r="D1466" s="735">
        <v>1638010</v>
      </c>
      <c r="E1466" s="735">
        <v>30000</v>
      </c>
      <c r="F1466" s="735">
        <v>437062</v>
      </c>
      <c r="G1466" s="2">
        <f t="shared" si="250"/>
        <v>2105072</v>
      </c>
      <c r="H1466" s="2">
        <f t="shared" si="251"/>
        <v>1638010</v>
      </c>
      <c r="I1466" s="2">
        <f t="shared" si="252"/>
        <v>30000</v>
      </c>
      <c r="J1466" s="2">
        <f t="shared" si="253"/>
        <v>437062</v>
      </c>
      <c r="K1466" s="2">
        <f t="shared" si="254"/>
        <v>2105072</v>
      </c>
      <c r="L1466" s="7"/>
    </row>
    <row r="1467" spans="1:12" x14ac:dyDescent="0.25">
      <c r="A1467" s="612"/>
      <c r="B1467" s="734"/>
      <c r="C1467" s="735">
        <v>1</v>
      </c>
      <c r="D1467" s="735">
        <v>1638010</v>
      </c>
      <c r="E1467" s="735">
        <v>30000</v>
      </c>
      <c r="F1467" s="735">
        <v>564124</v>
      </c>
      <c r="G1467" s="2">
        <f t="shared" si="250"/>
        <v>2232134</v>
      </c>
      <c r="H1467" s="2">
        <f t="shared" si="251"/>
        <v>1638010</v>
      </c>
      <c r="I1467" s="2">
        <f t="shared" si="252"/>
        <v>30000</v>
      </c>
      <c r="J1467" s="2">
        <f t="shared" si="253"/>
        <v>564124</v>
      </c>
      <c r="K1467" s="2">
        <f t="shared" si="254"/>
        <v>2232134</v>
      </c>
      <c r="L1467" s="7"/>
    </row>
    <row r="1468" spans="1:12" x14ac:dyDescent="0.25">
      <c r="A1468" s="612"/>
      <c r="B1468" s="734"/>
      <c r="C1468" s="735">
        <v>4</v>
      </c>
      <c r="D1468" s="735">
        <v>1638010</v>
      </c>
      <c r="E1468" s="735">
        <v>30000</v>
      </c>
      <c r="F1468" s="735">
        <v>819004</v>
      </c>
      <c r="G1468" s="2">
        <f t="shared" si="250"/>
        <v>2487014</v>
      </c>
      <c r="H1468" s="2">
        <f t="shared" si="251"/>
        <v>6552040</v>
      </c>
      <c r="I1468" s="2">
        <f t="shared" si="252"/>
        <v>120000</v>
      </c>
      <c r="J1468" s="2">
        <f t="shared" si="253"/>
        <v>3276016</v>
      </c>
      <c r="K1468" s="2">
        <f t="shared" si="254"/>
        <v>9948056</v>
      </c>
      <c r="L1468" s="7"/>
    </row>
    <row r="1469" spans="1:12" x14ac:dyDescent="0.25">
      <c r="A1469" s="612"/>
      <c r="B1469" s="734" t="s">
        <v>345</v>
      </c>
      <c r="C1469" s="735">
        <v>1</v>
      </c>
      <c r="D1469" s="735">
        <v>1684170</v>
      </c>
      <c r="E1469" s="735">
        <v>30000</v>
      </c>
      <c r="F1469" s="735">
        <v>321428</v>
      </c>
      <c r="G1469" s="2">
        <f t="shared" si="250"/>
        <v>2035598</v>
      </c>
      <c r="H1469" s="2">
        <f t="shared" si="251"/>
        <v>1684170</v>
      </c>
      <c r="I1469" s="2">
        <f t="shared" si="252"/>
        <v>30000</v>
      </c>
      <c r="J1469" s="2">
        <f t="shared" si="253"/>
        <v>321428</v>
      </c>
      <c r="K1469" s="2">
        <f t="shared" si="254"/>
        <v>2035598</v>
      </c>
      <c r="L1469" s="7"/>
    </row>
    <row r="1470" spans="1:12" x14ac:dyDescent="0.25">
      <c r="A1470" s="612"/>
      <c r="B1470" s="734"/>
      <c r="C1470" s="735">
        <v>1</v>
      </c>
      <c r="D1470" s="735">
        <v>1684170</v>
      </c>
      <c r="E1470" s="735">
        <v>30000</v>
      </c>
      <c r="F1470" s="735">
        <v>433012</v>
      </c>
      <c r="G1470" s="2">
        <f t="shared" si="250"/>
        <v>2147182</v>
      </c>
      <c r="H1470" s="2">
        <f t="shared" si="251"/>
        <v>1684170</v>
      </c>
      <c r="I1470" s="2">
        <f t="shared" si="252"/>
        <v>30000</v>
      </c>
      <c r="J1470" s="2">
        <f t="shared" si="253"/>
        <v>433012</v>
      </c>
      <c r="K1470" s="2">
        <f t="shared" si="254"/>
        <v>2147182</v>
      </c>
      <c r="L1470" s="7"/>
    </row>
    <row r="1471" spans="1:12" x14ac:dyDescent="0.25">
      <c r="A1471" s="612"/>
      <c r="B1471" s="734"/>
      <c r="C1471" s="735">
        <v>1</v>
      </c>
      <c r="D1471" s="735">
        <v>1684170</v>
      </c>
      <c r="E1471" s="735">
        <v>30000</v>
      </c>
      <c r="F1471" s="735">
        <v>833508</v>
      </c>
      <c r="G1471" s="2">
        <f t="shared" si="250"/>
        <v>2547678</v>
      </c>
      <c r="H1471" s="2">
        <f t="shared" si="251"/>
        <v>1684170</v>
      </c>
      <c r="I1471" s="2">
        <f t="shared" si="252"/>
        <v>30000</v>
      </c>
      <c r="J1471" s="2">
        <f t="shared" si="253"/>
        <v>833508</v>
      </c>
      <c r="K1471" s="2">
        <f t="shared" si="254"/>
        <v>2547678</v>
      </c>
      <c r="L1471" s="7"/>
    </row>
    <row r="1472" spans="1:12" x14ac:dyDescent="0.25">
      <c r="A1472" s="612"/>
      <c r="B1472" s="734" t="s">
        <v>346</v>
      </c>
      <c r="C1472" s="735">
        <v>2</v>
      </c>
      <c r="D1472" s="735">
        <v>1732334</v>
      </c>
      <c r="E1472" s="735">
        <v>30000</v>
      </c>
      <c r="F1472" s="735">
        <v>586032</v>
      </c>
      <c r="G1472" s="2">
        <f t="shared" si="250"/>
        <v>2348366</v>
      </c>
      <c r="H1472" s="2">
        <f t="shared" si="251"/>
        <v>3464668</v>
      </c>
      <c r="I1472" s="2">
        <f t="shared" si="252"/>
        <v>60000</v>
      </c>
      <c r="J1472" s="2">
        <f t="shared" si="253"/>
        <v>1172064</v>
      </c>
      <c r="K1472" s="2">
        <f t="shared" si="254"/>
        <v>4696732</v>
      </c>
      <c r="L1472" s="7"/>
    </row>
    <row r="1473" spans="1:12" x14ac:dyDescent="0.25">
      <c r="A1473" s="612"/>
      <c r="B1473" s="734" t="s">
        <v>347</v>
      </c>
      <c r="C1473" s="735">
        <v>2</v>
      </c>
      <c r="D1473" s="735">
        <v>1779495</v>
      </c>
      <c r="E1473" s="735">
        <v>30000</v>
      </c>
      <c r="F1473" s="735">
        <v>613232</v>
      </c>
      <c r="G1473" s="2">
        <f t="shared" si="250"/>
        <v>2422727</v>
      </c>
      <c r="H1473" s="2">
        <f t="shared" si="251"/>
        <v>3558990</v>
      </c>
      <c r="I1473" s="2">
        <f t="shared" si="252"/>
        <v>60000</v>
      </c>
      <c r="J1473" s="2">
        <f t="shared" si="253"/>
        <v>1226464</v>
      </c>
      <c r="K1473" s="2">
        <f t="shared" si="254"/>
        <v>4845454</v>
      </c>
      <c r="L1473" s="7"/>
    </row>
    <row r="1474" spans="1:12" x14ac:dyDescent="0.25">
      <c r="A1474" s="612"/>
      <c r="B1474" s="734" t="s">
        <v>348</v>
      </c>
      <c r="C1474" s="735">
        <v>2</v>
      </c>
      <c r="D1474" s="736">
        <v>1826657</v>
      </c>
      <c r="E1474" s="735">
        <v>30000</v>
      </c>
      <c r="F1474" s="735">
        <v>532507</v>
      </c>
      <c r="G1474" s="2">
        <f t="shared" si="250"/>
        <v>2389164</v>
      </c>
      <c r="H1474" s="2">
        <f t="shared" si="251"/>
        <v>3653314</v>
      </c>
      <c r="I1474" s="2">
        <f t="shared" si="252"/>
        <v>60000</v>
      </c>
      <c r="J1474" s="2">
        <f t="shared" si="253"/>
        <v>1065014</v>
      </c>
      <c r="K1474" s="2">
        <f t="shared" si="254"/>
        <v>4778328</v>
      </c>
      <c r="L1474" s="7"/>
    </row>
    <row r="1475" spans="1:12" x14ac:dyDescent="0.25">
      <c r="A1475" s="612"/>
      <c r="B1475" s="734" t="s">
        <v>352</v>
      </c>
      <c r="C1475" s="735">
        <v>1</v>
      </c>
      <c r="D1475" s="736">
        <v>2015303</v>
      </c>
      <c r="E1475" s="735">
        <v>30000</v>
      </c>
      <c r="F1475" s="735">
        <v>581672</v>
      </c>
      <c r="G1475" s="2">
        <f t="shared" si="250"/>
        <v>2626975</v>
      </c>
      <c r="H1475" s="2">
        <f t="shared" si="251"/>
        <v>2015303</v>
      </c>
      <c r="I1475" s="2">
        <f t="shared" si="252"/>
        <v>30000</v>
      </c>
      <c r="J1475" s="2">
        <f t="shared" si="253"/>
        <v>581672</v>
      </c>
      <c r="K1475" s="2">
        <f t="shared" si="254"/>
        <v>2626975</v>
      </c>
      <c r="L1475" s="7"/>
    </row>
    <row r="1476" spans="1:12" x14ac:dyDescent="0.25">
      <c r="A1476" s="612"/>
      <c r="B1476" s="734" t="s">
        <v>365</v>
      </c>
      <c r="C1476" s="735">
        <v>2</v>
      </c>
      <c r="D1476" s="735">
        <v>2346607</v>
      </c>
      <c r="E1476" s="735">
        <v>30000</v>
      </c>
      <c r="F1476" s="735">
        <v>548093</v>
      </c>
      <c r="G1476" s="2">
        <f t="shared" si="250"/>
        <v>2924700</v>
      </c>
      <c r="H1476" s="2">
        <f t="shared" si="251"/>
        <v>4693214</v>
      </c>
      <c r="I1476" s="2">
        <f t="shared" si="252"/>
        <v>60000</v>
      </c>
      <c r="J1476" s="2">
        <f t="shared" si="253"/>
        <v>1096186</v>
      </c>
      <c r="K1476" s="2">
        <f t="shared" si="254"/>
        <v>5849400</v>
      </c>
      <c r="L1476" s="7"/>
    </row>
    <row r="1477" spans="1:12" x14ac:dyDescent="0.25">
      <c r="A1477" s="612"/>
      <c r="B1477" s="734" t="s">
        <v>431</v>
      </c>
      <c r="C1477" s="735">
        <v>5</v>
      </c>
      <c r="D1477" s="736">
        <v>1898670</v>
      </c>
      <c r="E1477" s="735">
        <v>30000</v>
      </c>
      <c r="F1477" s="735">
        <v>577244</v>
      </c>
      <c r="G1477" s="2">
        <f t="shared" si="250"/>
        <v>2505914</v>
      </c>
      <c r="H1477" s="2">
        <f t="shared" si="251"/>
        <v>9493350</v>
      </c>
      <c r="I1477" s="2">
        <f t="shared" si="252"/>
        <v>150000</v>
      </c>
      <c r="J1477" s="2">
        <f t="shared" si="253"/>
        <v>2886220</v>
      </c>
      <c r="K1477" s="2">
        <f t="shared" si="254"/>
        <v>12529570</v>
      </c>
      <c r="L1477" s="7"/>
    </row>
    <row r="1478" spans="1:12" x14ac:dyDescent="0.25">
      <c r="A1478" s="612"/>
      <c r="B1478" s="734" t="s">
        <v>432</v>
      </c>
      <c r="C1478" s="735">
        <v>4</v>
      </c>
      <c r="D1478" s="736">
        <v>1974171</v>
      </c>
      <c r="E1478" s="735">
        <v>30000</v>
      </c>
      <c r="F1478" s="735">
        <v>594514</v>
      </c>
      <c r="G1478" s="2">
        <f t="shared" si="250"/>
        <v>2598685</v>
      </c>
      <c r="H1478" s="2">
        <f t="shared" si="251"/>
        <v>7896684</v>
      </c>
      <c r="I1478" s="2">
        <f t="shared" si="252"/>
        <v>120000</v>
      </c>
      <c r="J1478" s="2">
        <f t="shared" si="253"/>
        <v>2378056</v>
      </c>
      <c r="K1478" s="2">
        <f t="shared" si="254"/>
        <v>10394740</v>
      </c>
      <c r="L1478" s="7"/>
    </row>
    <row r="1479" spans="1:12" x14ac:dyDescent="0.25">
      <c r="A1479" s="612"/>
      <c r="B1479" s="734" t="s">
        <v>433</v>
      </c>
      <c r="C1479" s="735">
        <v>1</v>
      </c>
      <c r="D1479" s="736">
        <v>2049673</v>
      </c>
      <c r="E1479" s="735">
        <v>30000</v>
      </c>
      <c r="F1479" s="735">
        <v>611783</v>
      </c>
      <c r="G1479" s="2">
        <f t="shared" si="250"/>
        <v>2691456</v>
      </c>
      <c r="H1479" s="2">
        <f t="shared" si="251"/>
        <v>2049673</v>
      </c>
      <c r="I1479" s="2">
        <f t="shared" si="252"/>
        <v>30000</v>
      </c>
      <c r="J1479" s="2">
        <f t="shared" si="253"/>
        <v>611783</v>
      </c>
      <c r="K1479" s="2">
        <f t="shared" si="254"/>
        <v>2691456</v>
      </c>
      <c r="L1479" s="7"/>
    </row>
    <row r="1480" spans="1:12" x14ac:dyDescent="0.25">
      <c r="A1480" s="612"/>
      <c r="B1480" s="734" t="s">
        <v>434</v>
      </c>
      <c r="C1480" s="735">
        <v>1</v>
      </c>
      <c r="D1480" s="735">
        <v>2125171</v>
      </c>
      <c r="E1480" s="735">
        <v>30000</v>
      </c>
      <c r="F1480" s="735">
        <v>553975</v>
      </c>
      <c r="G1480" s="2">
        <f t="shared" si="250"/>
        <v>2709146</v>
      </c>
      <c r="H1480" s="2">
        <f t="shared" si="251"/>
        <v>2125171</v>
      </c>
      <c r="I1480" s="2">
        <f t="shared" si="252"/>
        <v>30000</v>
      </c>
      <c r="J1480" s="2">
        <f t="shared" si="253"/>
        <v>553975</v>
      </c>
      <c r="K1480" s="2">
        <f t="shared" si="254"/>
        <v>2709146</v>
      </c>
      <c r="L1480" s="7"/>
    </row>
    <row r="1481" spans="1:12" x14ac:dyDescent="0.25">
      <c r="A1481" s="612"/>
      <c r="B1481" s="734" t="s">
        <v>435</v>
      </c>
      <c r="C1481" s="735">
        <v>1</v>
      </c>
      <c r="D1481" s="736">
        <v>2200677</v>
      </c>
      <c r="E1481" s="735">
        <v>30000</v>
      </c>
      <c r="F1481" s="735">
        <v>643681</v>
      </c>
      <c r="G1481" s="2">
        <f t="shared" si="250"/>
        <v>2874358</v>
      </c>
      <c r="H1481" s="2">
        <f t="shared" si="251"/>
        <v>2200677</v>
      </c>
      <c r="I1481" s="2">
        <f t="shared" si="252"/>
        <v>30000</v>
      </c>
      <c r="J1481" s="2">
        <f t="shared" si="253"/>
        <v>643681</v>
      </c>
      <c r="K1481" s="2">
        <f t="shared" si="254"/>
        <v>2874358</v>
      </c>
      <c r="L1481" s="7"/>
    </row>
    <row r="1482" spans="1:12" x14ac:dyDescent="0.25">
      <c r="A1482" s="612"/>
      <c r="B1482" s="734" t="s">
        <v>440</v>
      </c>
      <c r="C1482" s="735">
        <v>1</v>
      </c>
      <c r="D1482" s="736">
        <v>2427183</v>
      </c>
      <c r="E1482" s="735">
        <v>30000</v>
      </c>
      <c r="F1482" s="735">
        <v>698489</v>
      </c>
      <c r="G1482" s="2">
        <f t="shared" si="250"/>
        <v>3155672</v>
      </c>
      <c r="H1482" s="2">
        <f t="shared" si="251"/>
        <v>2427183</v>
      </c>
      <c r="I1482" s="2">
        <f t="shared" si="252"/>
        <v>30000</v>
      </c>
      <c r="J1482" s="2">
        <f t="shared" si="253"/>
        <v>698489</v>
      </c>
      <c r="K1482" s="2">
        <f t="shared" si="254"/>
        <v>3155672</v>
      </c>
      <c r="L1482" s="7"/>
    </row>
    <row r="1483" spans="1:12" x14ac:dyDescent="0.25">
      <c r="A1483" s="612"/>
      <c r="B1483" s="734" t="s">
        <v>441</v>
      </c>
      <c r="C1483" s="735">
        <v>2</v>
      </c>
      <c r="D1483" s="735">
        <v>2578127</v>
      </c>
      <c r="E1483" s="735">
        <v>30000</v>
      </c>
      <c r="F1483" s="735">
        <v>623726</v>
      </c>
      <c r="G1483" s="2">
        <f t="shared" ref="G1483:G1502" si="255">SUM(D1483:F1483)</f>
        <v>3231853</v>
      </c>
      <c r="H1483" s="2">
        <f t="shared" ref="H1483:H1497" si="256">C1483*D1483</f>
        <v>5156254</v>
      </c>
      <c r="I1483" s="2">
        <f t="shared" ref="I1483:I1497" si="257">C1483*E1483</f>
        <v>60000</v>
      </c>
      <c r="J1483" s="2">
        <f t="shared" ref="J1483:J1497" si="258">C1483*F1483</f>
        <v>1247452</v>
      </c>
      <c r="K1483" s="2">
        <f t="shared" ref="K1483:K1497" si="259">C1483*G1483</f>
        <v>6463706</v>
      </c>
      <c r="L1483" s="7"/>
    </row>
    <row r="1484" spans="1:12" x14ac:dyDescent="0.25">
      <c r="A1484" s="612"/>
      <c r="B1484" s="734"/>
      <c r="C1484" s="735">
        <v>5</v>
      </c>
      <c r="D1484" s="735">
        <v>2578127</v>
      </c>
      <c r="E1484" s="735">
        <v>30000</v>
      </c>
      <c r="F1484" s="735">
        <v>873726</v>
      </c>
      <c r="G1484" s="2">
        <f t="shared" si="255"/>
        <v>3481853</v>
      </c>
      <c r="H1484" s="2">
        <f t="shared" si="256"/>
        <v>12890635</v>
      </c>
      <c r="I1484" s="2">
        <f t="shared" si="257"/>
        <v>150000</v>
      </c>
      <c r="J1484" s="2">
        <f t="shared" si="258"/>
        <v>4368630</v>
      </c>
      <c r="K1484" s="2">
        <f t="shared" si="259"/>
        <v>17409265</v>
      </c>
      <c r="L1484" s="7"/>
    </row>
    <row r="1485" spans="1:12" x14ac:dyDescent="0.25">
      <c r="A1485" s="612"/>
      <c r="B1485" s="734" t="s">
        <v>373</v>
      </c>
      <c r="C1485" s="735">
        <v>1</v>
      </c>
      <c r="D1485" s="736">
        <v>2339840</v>
      </c>
      <c r="E1485" s="735">
        <v>30000</v>
      </c>
      <c r="F1485" s="735">
        <v>703243</v>
      </c>
      <c r="G1485" s="2">
        <f t="shared" si="255"/>
        <v>3073083</v>
      </c>
      <c r="H1485" s="2">
        <f t="shared" si="256"/>
        <v>2339840</v>
      </c>
      <c r="I1485" s="2">
        <f t="shared" si="257"/>
        <v>30000</v>
      </c>
      <c r="J1485" s="2">
        <f t="shared" si="258"/>
        <v>703243</v>
      </c>
      <c r="K1485" s="2">
        <f t="shared" si="259"/>
        <v>3073083</v>
      </c>
      <c r="L1485" s="7"/>
    </row>
    <row r="1486" spans="1:12" x14ac:dyDescent="0.25">
      <c r="A1486" s="612"/>
      <c r="B1486" s="734" t="s">
        <v>377</v>
      </c>
      <c r="C1486" s="735">
        <v>1</v>
      </c>
      <c r="D1486" s="735">
        <v>2664963</v>
      </c>
      <c r="E1486" s="735">
        <v>30000</v>
      </c>
      <c r="F1486" s="735">
        <v>706656</v>
      </c>
      <c r="G1486" s="2">
        <f t="shared" si="255"/>
        <v>3401619</v>
      </c>
      <c r="H1486" s="2">
        <f t="shared" si="256"/>
        <v>2664963</v>
      </c>
      <c r="I1486" s="2">
        <f t="shared" si="257"/>
        <v>30000</v>
      </c>
      <c r="J1486" s="2">
        <f t="shared" si="258"/>
        <v>706656</v>
      </c>
      <c r="K1486" s="2">
        <f t="shared" si="259"/>
        <v>3401619</v>
      </c>
      <c r="L1486" s="7"/>
    </row>
    <row r="1487" spans="1:12" x14ac:dyDescent="0.25">
      <c r="A1487" s="612"/>
      <c r="B1487" s="734" t="s">
        <v>379</v>
      </c>
      <c r="C1487" s="735">
        <v>1</v>
      </c>
      <c r="D1487" s="735">
        <v>2827525</v>
      </c>
      <c r="E1487" s="735">
        <v>30000</v>
      </c>
      <c r="F1487" s="735">
        <v>1086981</v>
      </c>
      <c r="G1487" s="2">
        <f t="shared" si="255"/>
        <v>3944506</v>
      </c>
      <c r="H1487" s="2">
        <f t="shared" si="256"/>
        <v>2827525</v>
      </c>
      <c r="I1487" s="2">
        <f t="shared" si="257"/>
        <v>30000</v>
      </c>
      <c r="J1487" s="2">
        <f t="shared" si="258"/>
        <v>1086981</v>
      </c>
      <c r="K1487" s="2">
        <f t="shared" si="259"/>
        <v>3944506</v>
      </c>
      <c r="L1487" s="7"/>
    </row>
    <row r="1488" spans="1:12" x14ac:dyDescent="0.25">
      <c r="A1488" s="612"/>
      <c r="B1488" s="734" t="s">
        <v>382</v>
      </c>
      <c r="C1488" s="735">
        <v>1</v>
      </c>
      <c r="D1488" s="736">
        <v>2950403</v>
      </c>
      <c r="E1488" s="735">
        <v>30000</v>
      </c>
      <c r="F1488" s="735">
        <v>1026888</v>
      </c>
      <c r="G1488" s="2">
        <f t="shared" si="255"/>
        <v>4007291</v>
      </c>
      <c r="H1488" s="2">
        <f t="shared" si="256"/>
        <v>2950403</v>
      </c>
      <c r="I1488" s="2">
        <f t="shared" si="257"/>
        <v>30000</v>
      </c>
      <c r="J1488" s="2">
        <f t="shared" si="258"/>
        <v>1026888</v>
      </c>
      <c r="K1488" s="2">
        <f t="shared" si="259"/>
        <v>4007291</v>
      </c>
      <c r="L1488" s="7"/>
    </row>
    <row r="1489" spans="1:12" x14ac:dyDescent="0.25">
      <c r="A1489" s="612"/>
      <c r="B1489" s="734" t="s">
        <v>388</v>
      </c>
      <c r="C1489" s="735">
        <v>2</v>
      </c>
      <c r="D1489" s="735">
        <v>3632404</v>
      </c>
      <c r="E1489" s="735">
        <v>30000</v>
      </c>
      <c r="F1489" s="735">
        <v>1374334</v>
      </c>
      <c r="G1489" s="2">
        <f t="shared" si="255"/>
        <v>5036738</v>
      </c>
      <c r="H1489" s="2">
        <f t="shared" si="256"/>
        <v>7264808</v>
      </c>
      <c r="I1489" s="2">
        <f t="shared" si="257"/>
        <v>60000</v>
      </c>
      <c r="J1489" s="2">
        <f t="shared" si="258"/>
        <v>2748668</v>
      </c>
      <c r="K1489" s="2">
        <f t="shared" si="259"/>
        <v>10073476</v>
      </c>
      <c r="L1489" s="7"/>
    </row>
    <row r="1490" spans="1:12" x14ac:dyDescent="0.25">
      <c r="A1490" s="12"/>
      <c r="B1490" s="734" t="s">
        <v>503</v>
      </c>
      <c r="C1490" s="735">
        <v>6</v>
      </c>
      <c r="D1490" s="736">
        <v>3489726</v>
      </c>
      <c r="E1490" s="735">
        <v>30000</v>
      </c>
      <c r="F1490" s="735">
        <v>1164900</v>
      </c>
      <c r="G1490" s="2">
        <f t="shared" si="255"/>
        <v>4684626</v>
      </c>
      <c r="H1490" s="2">
        <f t="shared" si="256"/>
        <v>20938356</v>
      </c>
      <c r="I1490" s="2">
        <f t="shared" si="257"/>
        <v>180000</v>
      </c>
      <c r="J1490" s="2">
        <f t="shared" si="258"/>
        <v>6989400</v>
      </c>
      <c r="K1490" s="2">
        <f t="shared" si="259"/>
        <v>28107756</v>
      </c>
      <c r="L1490" s="7"/>
    </row>
    <row r="1491" spans="1:12" x14ac:dyDescent="0.25">
      <c r="A1491" s="612"/>
      <c r="B1491" s="734" t="s">
        <v>478</v>
      </c>
      <c r="C1491" s="735">
        <v>3</v>
      </c>
      <c r="D1491" s="736">
        <v>3764511</v>
      </c>
      <c r="E1491" s="735">
        <v>30000</v>
      </c>
      <c r="F1491" s="735">
        <v>1245060</v>
      </c>
      <c r="G1491" s="2">
        <f t="shared" si="255"/>
        <v>5039571</v>
      </c>
      <c r="H1491" s="2">
        <f t="shared" si="256"/>
        <v>11293533</v>
      </c>
      <c r="I1491" s="2">
        <f t="shared" si="257"/>
        <v>90000</v>
      </c>
      <c r="J1491" s="2">
        <f t="shared" si="258"/>
        <v>3735180</v>
      </c>
      <c r="K1491" s="2">
        <f t="shared" si="259"/>
        <v>15118713</v>
      </c>
      <c r="L1491" s="7"/>
    </row>
    <row r="1492" spans="1:12" x14ac:dyDescent="0.25">
      <c r="A1492" s="612"/>
      <c r="B1492" s="734" t="s">
        <v>479</v>
      </c>
      <c r="C1492" s="735">
        <v>2</v>
      </c>
      <c r="D1492" s="736">
        <v>3901903</v>
      </c>
      <c r="E1492" s="735">
        <v>30000</v>
      </c>
      <c r="F1492" s="735">
        <v>1285140</v>
      </c>
      <c r="G1492" s="2">
        <f t="shared" si="255"/>
        <v>5217043</v>
      </c>
      <c r="H1492" s="2">
        <f t="shared" si="256"/>
        <v>7803806</v>
      </c>
      <c r="I1492" s="2">
        <f t="shared" si="257"/>
        <v>60000</v>
      </c>
      <c r="J1492" s="2">
        <f t="shared" si="258"/>
        <v>2570280</v>
      </c>
      <c r="K1492" s="2">
        <f t="shared" si="259"/>
        <v>10434086</v>
      </c>
      <c r="L1492" s="7"/>
    </row>
    <row r="1493" spans="1:12" x14ac:dyDescent="0.25">
      <c r="A1493" s="612"/>
      <c r="B1493" s="734" t="s">
        <v>437</v>
      </c>
      <c r="C1493" s="735">
        <v>3</v>
      </c>
      <c r="D1493" s="735">
        <v>4451461</v>
      </c>
      <c r="E1493" s="735">
        <v>30000</v>
      </c>
      <c r="F1493" s="735">
        <v>1381047</v>
      </c>
      <c r="G1493" s="2">
        <f t="shared" si="255"/>
        <v>5862508</v>
      </c>
      <c r="H1493" s="2">
        <f t="shared" si="256"/>
        <v>13354383</v>
      </c>
      <c r="I1493" s="2">
        <f t="shared" si="257"/>
        <v>90000</v>
      </c>
      <c r="J1493" s="2">
        <f t="shared" si="258"/>
        <v>4143141</v>
      </c>
      <c r="K1493" s="2">
        <f t="shared" si="259"/>
        <v>17587524</v>
      </c>
      <c r="L1493" s="7"/>
    </row>
    <row r="1494" spans="1:12" x14ac:dyDescent="0.25">
      <c r="A1494" s="612"/>
      <c r="B1494" s="734" t="s">
        <v>480</v>
      </c>
      <c r="C1494" s="735">
        <v>2</v>
      </c>
      <c r="D1494" s="736">
        <v>4362027</v>
      </c>
      <c r="E1494" s="735">
        <v>30000</v>
      </c>
      <c r="F1494" s="735">
        <v>1420996</v>
      </c>
      <c r="G1494" s="2">
        <f t="shared" si="255"/>
        <v>5813023</v>
      </c>
      <c r="H1494" s="2">
        <f t="shared" si="256"/>
        <v>8724054</v>
      </c>
      <c r="I1494" s="2">
        <f t="shared" si="257"/>
        <v>60000</v>
      </c>
      <c r="J1494" s="2">
        <f t="shared" si="258"/>
        <v>2841992</v>
      </c>
      <c r="K1494" s="2">
        <f t="shared" si="259"/>
        <v>11626046</v>
      </c>
      <c r="L1494" s="7"/>
    </row>
    <row r="1495" spans="1:12" x14ac:dyDescent="0.25">
      <c r="A1495" s="612"/>
      <c r="B1495" s="734" t="s">
        <v>481</v>
      </c>
      <c r="C1495" s="735">
        <v>2</v>
      </c>
      <c r="D1495" s="736">
        <v>4517776</v>
      </c>
      <c r="E1495" s="735">
        <v>30000</v>
      </c>
      <c r="F1495" s="735">
        <v>1466716</v>
      </c>
      <c r="G1495" s="2">
        <f t="shared" si="255"/>
        <v>6014492</v>
      </c>
      <c r="H1495" s="2">
        <f t="shared" si="256"/>
        <v>9035552</v>
      </c>
      <c r="I1495" s="2">
        <f t="shared" si="257"/>
        <v>60000</v>
      </c>
      <c r="J1495" s="2">
        <f t="shared" si="258"/>
        <v>2933432</v>
      </c>
      <c r="K1495" s="2">
        <f t="shared" si="259"/>
        <v>12028984</v>
      </c>
      <c r="L1495" s="7"/>
    </row>
    <row r="1496" spans="1:12" x14ac:dyDescent="0.25">
      <c r="A1496" s="612"/>
      <c r="B1496" s="737" t="s">
        <v>402</v>
      </c>
      <c r="C1496" s="735">
        <v>2</v>
      </c>
      <c r="D1496" s="736">
        <v>4676592</v>
      </c>
      <c r="E1496" s="735">
        <v>30000</v>
      </c>
      <c r="F1496" s="735">
        <v>1512436</v>
      </c>
      <c r="G1496" s="2">
        <f t="shared" si="255"/>
        <v>6219028</v>
      </c>
      <c r="H1496" s="2">
        <f t="shared" si="256"/>
        <v>9353184</v>
      </c>
      <c r="I1496" s="2">
        <f t="shared" si="257"/>
        <v>60000</v>
      </c>
      <c r="J1496" s="2">
        <f t="shared" si="258"/>
        <v>3024872</v>
      </c>
      <c r="K1496" s="2">
        <f t="shared" si="259"/>
        <v>12438056</v>
      </c>
      <c r="L1496" s="7"/>
    </row>
    <row r="1497" spans="1:12" x14ac:dyDescent="0.25">
      <c r="A1497" s="612"/>
      <c r="B1497" s="737" t="s">
        <v>429</v>
      </c>
      <c r="C1497" s="735">
        <v>2</v>
      </c>
      <c r="D1497" s="736">
        <v>5305720</v>
      </c>
      <c r="E1497" s="735">
        <v>30000</v>
      </c>
      <c r="F1497" s="735">
        <v>1695312</v>
      </c>
      <c r="G1497" s="2">
        <f t="shared" si="255"/>
        <v>7031032</v>
      </c>
      <c r="H1497" s="2">
        <f t="shared" si="256"/>
        <v>10611440</v>
      </c>
      <c r="I1497" s="2">
        <f t="shared" si="257"/>
        <v>60000</v>
      </c>
      <c r="J1497" s="2">
        <f t="shared" si="258"/>
        <v>3390624</v>
      </c>
      <c r="K1497" s="2">
        <f t="shared" si="259"/>
        <v>14062064</v>
      </c>
      <c r="L1497" s="7"/>
    </row>
    <row r="1498" spans="1:12" x14ac:dyDescent="0.25">
      <c r="A1498" s="12" t="s">
        <v>1</v>
      </c>
      <c r="B1498" s="5" t="s">
        <v>444</v>
      </c>
      <c r="C1498" s="608">
        <f>SUM(C1419:C1497)</f>
        <v>260</v>
      </c>
      <c r="D1498" s="608">
        <f>SUM(D1419:D1497)</f>
        <v>136967147</v>
      </c>
      <c r="E1498" s="608">
        <f>SUM(E1419:E1497)</f>
        <v>2370000</v>
      </c>
      <c r="F1498" s="608">
        <f>SUM(F1419:F1497)</f>
        <v>41667358</v>
      </c>
      <c r="G1498" s="2">
        <f t="shared" si="255"/>
        <v>181004505</v>
      </c>
      <c r="H1498" s="608">
        <f>SUM(H1419:H1497)</f>
        <v>356266223</v>
      </c>
      <c r="I1498" s="608">
        <f>SUM(I1419:I1497)</f>
        <v>7800000</v>
      </c>
      <c r="J1498" s="608">
        <f>SUM(J1419:J1497)</f>
        <v>107404519</v>
      </c>
      <c r="K1498" s="608">
        <f>SUM(K1419:K1497)</f>
        <v>471470742</v>
      </c>
      <c r="L1498" s="7"/>
    </row>
    <row r="1499" spans="1:12" s="4" customFormat="1" x14ac:dyDescent="0.25">
      <c r="A1499" s="12"/>
      <c r="B1499" s="738" t="s">
        <v>450</v>
      </c>
      <c r="C1499" s="739">
        <v>1</v>
      </c>
      <c r="D1499" s="739">
        <v>13845880.439999999</v>
      </c>
      <c r="E1499" s="739">
        <v>30000</v>
      </c>
      <c r="F1499" s="739">
        <v>2445316.08</v>
      </c>
      <c r="G1499" s="2">
        <f t="shared" si="255"/>
        <v>16321196.52</v>
      </c>
      <c r="H1499" s="2">
        <f>C1499*D1499</f>
        <v>13845880.439999999</v>
      </c>
      <c r="I1499" s="2">
        <f>C1499*E1499</f>
        <v>30000</v>
      </c>
      <c r="J1499" s="2">
        <f>C1499*F1499</f>
        <v>2445316.08</v>
      </c>
      <c r="K1499" s="2">
        <f>C1499*G1499</f>
        <v>16321196.52</v>
      </c>
      <c r="L1499" s="7"/>
    </row>
    <row r="1500" spans="1:12" s="4" customFormat="1" ht="24.75" customHeight="1" x14ac:dyDescent="0.25">
      <c r="A1500" s="12"/>
      <c r="B1500" s="738" t="s">
        <v>442</v>
      </c>
      <c r="C1500" s="739">
        <v>1</v>
      </c>
      <c r="D1500" s="739">
        <v>6020163</v>
      </c>
      <c r="E1500" s="739">
        <v>30000</v>
      </c>
      <c r="F1500" s="739">
        <v>1304060</v>
      </c>
      <c r="G1500" s="2">
        <f t="shared" si="255"/>
        <v>7354223</v>
      </c>
      <c r="H1500" s="2">
        <f>C1500*D1500</f>
        <v>6020163</v>
      </c>
      <c r="I1500" s="2">
        <f>C1500*E1500</f>
        <v>30000</v>
      </c>
      <c r="J1500" s="2">
        <f>C1500*F1500</f>
        <v>1304060</v>
      </c>
      <c r="K1500" s="2">
        <f>C1500*G1500</f>
        <v>7354223</v>
      </c>
      <c r="L1500" s="7"/>
    </row>
    <row r="1501" spans="1:12" s="4" customFormat="1" x14ac:dyDescent="0.25">
      <c r="A1501" s="12"/>
      <c r="B1501" s="740" t="s">
        <v>443</v>
      </c>
      <c r="C1501" s="735">
        <v>1</v>
      </c>
      <c r="D1501" s="739">
        <v>6020163</v>
      </c>
      <c r="E1501" s="735">
        <v>30000</v>
      </c>
      <c r="F1501" s="735">
        <v>1304060</v>
      </c>
      <c r="G1501" s="2">
        <f t="shared" si="255"/>
        <v>7354223</v>
      </c>
      <c r="H1501" s="2">
        <f>C1501*D1501</f>
        <v>6020163</v>
      </c>
      <c r="I1501" s="2">
        <f>C1501*E1501</f>
        <v>30000</v>
      </c>
      <c r="J1501" s="2">
        <f>C1501*F1501</f>
        <v>1304060</v>
      </c>
      <c r="K1501" s="2">
        <f>C1501*G1501</f>
        <v>7354223</v>
      </c>
      <c r="L1501" s="7"/>
    </row>
    <row r="1502" spans="1:12" s="4" customFormat="1" ht="24" x14ac:dyDescent="0.25">
      <c r="A1502" s="12"/>
      <c r="B1502" s="93" t="s">
        <v>509</v>
      </c>
      <c r="C1502" s="91"/>
      <c r="D1502" s="92">
        <v>2882782.44</v>
      </c>
      <c r="E1502" s="91">
        <v>0</v>
      </c>
      <c r="F1502" s="91">
        <v>0</v>
      </c>
      <c r="G1502" s="2">
        <f t="shared" si="255"/>
        <v>2882782.44</v>
      </c>
      <c r="H1502" s="2">
        <f>C1502*D1502</f>
        <v>0</v>
      </c>
      <c r="I1502" s="2">
        <f>C1502*E1502</f>
        <v>0</v>
      </c>
      <c r="J1502" s="2">
        <f>C1502*F1502</f>
        <v>0</v>
      </c>
      <c r="K1502" s="2">
        <f>C1502*G1502</f>
        <v>0</v>
      </c>
      <c r="L1502" s="7"/>
    </row>
    <row r="1503" spans="1:12" x14ac:dyDescent="0.25">
      <c r="A1503" s="612"/>
      <c r="B1503" s="13"/>
      <c r="C1503" s="2">
        <f t="shared" ref="C1503:K1503" si="260">SUM(C1499:C1502)</f>
        <v>3</v>
      </c>
      <c r="D1503" s="2">
        <f t="shared" si="260"/>
        <v>28768988.879999999</v>
      </c>
      <c r="E1503" s="2">
        <f t="shared" si="260"/>
        <v>90000</v>
      </c>
      <c r="F1503" s="2">
        <f t="shared" si="260"/>
        <v>5053436.08</v>
      </c>
      <c r="G1503" s="2">
        <f t="shared" si="260"/>
        <v>33912424.960000001</v>
      </c>
      <c r="H1503" s="2">
        <f t="shared" si="260"/>
        <v>25886206.439999998</v>
      </c>
      <c r="I1503" s="2">
        <f t="shared" si="260"/>
        <v>90000</v>
      </c>
      <c r="J1503" s="2">
        <f t="shared" si="260"/>
        <v>5053436.08</v>
      </c>
      <c r="K1503" s="2">
        <f t="shared" si="260"/>
        <v>31029642.52</v>
      </c>
      <c r="L1503" s="7"/>
    </row>
    <row r="1504" spans="1:12" x14ac:dyDescent="0.25">
      <c r="A1504" s="612"/>
      <c r="B1504" s="13"/>
      <c r="C1504" s="2"/>
      <c r="D1504" s="2"/>
      <c r="E1504" s="2"/>
      <c r="F1504" s="2"/>
      <c r="G1504" s="2"/>
      <c r="H1504" s="2"/>
      <c r="I1504" s="2"/>
      <c r="J1504" s="2"/>
      <c r="K1504" s="2"/>
      <c r="L1504" s="7"/>
    </row>
    <row r="1505" spans="1:12" x14ac:dyDescent="0.25">
      <c r="A1505" s="612"/>
      <c r="B1505" s="10"/>
      <c r="C1505" s="22">
        <f t="shared" ref="C1505:K1505" si="261">C1498+C1503</f>
        <v>263</v>
      </c>
      <c r="D1505" s="22">
        <f t="shared" si="261"/>
        <v>165736135.88</v>
      </c>
      <c r="E1505" s="22">
        <f t="shared" si="261"/>
        <v>2460000</v>
      </c>
      <c r="F1505" s="22">
        <f t="shared" si="261"/>
        <v>46720794.079999998</v>
      </c>
      <c r="G1505" s="22">
        <f t="shared" si="261"/>
        <v>214916929.96000001</v>
      </c>
      <c r="H1505" s="22">
        <f t="shared" si="261"/>
        <v>382152429.44</v>
      </c>
      <c r="I1505" s="22">
        <f t="shared" si="261"/>
        <v>7890000</v>
      </c>
      <c r="J1505" s="22">
        <f t="shared" si="261"/>
        <v>112457955.08</v>
      </c>
      <c r="K1505" s="22">
        <f t="shared" si="261"/>
        <v>502500384.51999998</v>
      </c>
      <c r="L1505" s="7"/>
    </row>
    <row r="1506" spans="1:12" x14ac:dyDescent="0.2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7"/>
    </row>
    <row r="1507" spans="1:12" s="17" customFormat="1" ht="15" customHeight="1" x14ac:dyDescent="0.2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7"/>
    </row>
    <row r="1508" spans="1:12" s="17" customFormat="1" x14ac:dyDescent="0.2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7"/>
    </row>
    <row r="1509" spans="1:12" s="17" customFormat="1" x14ac:dyDescent="0.2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7"/>
    </row>
    <row r="1510" spans="1:12" s="17" customFormat="1" x14ac:dyDescent="0.2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7"/>
    </row>
    <row r="1511" spans="1:12" ht="20.25" x14ac:dyDescent="0.3">
      <c r="A1511" s="961" t="s">
        <v>990</v>
      </c>
      <c r="B1511" s="961"/>
      <c r="C1511" s="961"/>
      <c r="D1511" s="961"/>
      <c r="E1511" s="961"/>
      <c r="F1511" s="961"/>
      <c r="G1511" s="961"/>
      <c r="H1511" s="961"/>
      <c r="I1511" s="961"/>
      <c r="J1511" s="961"/>
      <c r="K1511" s="961"/>
      <c r="L1511" s="7"/>
    </row>
    <row r="1512" spans="1:12" s="6" customFormat="1" ht="18" x14ac:dyDescent="0.25">
      <c r="A1512" s="949" t="s">
        <v>226</v>
      </c>
      <c r="B1512" s="949"/>
      <c r="C1512" s="949"/>
      <c r="D1512" s="949"/>
      <c r="E1512" s="949"/>
      <c r="F1512" s="949"/>
      <c r="G1512" s="949"/>
      <c r="H1512" s="949"/>
      <c r="I1512" s="949"/>
      <c r="J1512" s="949"/>
      <c r="K1512" s="949"/>
      <c r="L1512" s="7"/>
    </row>
    <row r="1513" spans="1:12" s="6" customFormat="1" ht="18" x14ac:dyDescent="0.25">
      <c r="A1513" s="949" t="s">
        <v>227</v>
      </c>
      <c r="B1513" s="950"/>
      <c r="C1513" s="950"/>
      <c r="D1513" s="950"/>
      <c r="E1513" s="950"/>
      <c r="F1513" s="950"/>
      <c r="G1513" s="950"/>
      <c r="H1513" s="950"/>
      <c r="I1513" s="950"/>
      <c r="J1513" s="950"/>
      <c r="K1513" s="950"/>
      <c r="L1513" s="7"/>
    </row>
    <row r="1514" spans="1:12" s="6" customFormat="1" ht="18" x14ac:dyDescent="0.25">
      <c r="A1514" s="950" t="s">
        <v>492</v>
      </c>
      <c r="B1514" s="950"/>
      <c r="C1514" s="950"/>
      <c r="D1514" s="950"/>
      <c r="E1514" s="950"/>
      <c r="F1514" s="950"/>
      <c r="G1514" s="950"/>
      <c r="H1514" s="950"/>
      <c r="I1514" s="950"/>
      <c r="J1514" s="950"/>
      <c r="K1514" s="950"/>
      <c r="L1514" s="7"/>
    </row>
    <row r="1515" spans="1:12" s="6" customFormat="1" ht="48.75" x14ac:dyDescent="0.25">
      <c r="A1515" s="10"/>
      <c r="B1515" s="9" t="s">
        <v>228</v>
      </c>
      <c r="C1515" s="9" t="s">
        <v>798</v>
      </c>
      <c r="D1515" s="9" t="s">
        <v>229</v>
      </c>
      <c r="E1515" s="9" t="s">
        <v>468</v>
      </c>
      <c r="F1515" s="9" t="s">
        <v>231</v>
      </c>
      <c r="G1515" s="9" t="s">
        <v>232</v>
      </c>
      <c r="H1515" s="9" t="s">
        <v>233</v>
      </c>
      <c r="I1515" s="9" t="s">
        <v>469</v>
      </c>
      <c r="J1515" s="9" t="s">
        <v>234</v>
      </c>
      <c r="K1515" s="609" t="s">
        <v>799</v>
      </c>
      <c r="L1515" s="7"/>
    </row>
    <row r="1516" spans="1:12" s="17" customFormat="1" x14ac:dyDescent="0.25">
      <c r="A1516" s="10"/>
      <c r="B1516" s="271" t="s">
        <v>898</v>
      </c>
      <c r="C1516" s="262">
        <v>11</v>
      </c>
      <c r="D1516" s="262">
        <v>391283</v>
      </c>
      <c r="E1516" s="262">
        <v>30000</v>
      </c>
      <c r="F1516" s="262"/>
      <c r="G1516" s="262">
        <f>SUM(D1516:F1516)</f>
        <v>421283</v>
      </c>
      <c r="H1516" s="262">
        <f t="shared" ref="H1516:H1579" si="262">C1516*D1516</f>
        <v>4304113</v>
      </c>
      <c r="I1516" s="262">
        <f>C1516*E1516</f>
        <v>330000</v>
      </c>
      <c r="J1516" s="262">
        <f>C1516*F1516</f>
        <v>0</v>
      </c>
      <c r="K1516" s="262">
        <f>C1516*G1516</f>
        <v>4634113</v>
      </c>
      <c r="L1516" s="7"/>
    </row>
    <row r="1517" spans="1:12" s="6" customFormat="1" x14ac:dyDescent="0.25">
      <c r="A1517" s="612"/>
      <c r="B1517" s="271" t="s">
        <v>879</v>
      </c>
      <c r="C1517" s="262">
        <v>2</v>
      </c>
      <c r="D1517" s="262">
        <v>369171</v>
      </c>
      <c r="E1517" s="262">
        <v>30000</v>
      </c>
      <c r="F1517" s="262"/>
      <c r="G1517" s="262">
        <f>SUM(D1517:F1517)</f>
        <v>399171</v>
      </c>
      <c r="H1517" s="262">
        <f t="shared" si="262"/>
        <v>738342</v>
      </c>
      <c r="I1517" s="262">
        <f>C1517*E1517</f>
        <v>60000</v>
      </c>
      <c r="J1517" s="262">
        <f>C1517*F1517</f>
        <v>0</v>
      </c>
      <c r="K1517" s="262">
        <f>C1517*G1517</f>
        <v>798342</v>
      </c>
      <c r="L1517" s="7"/>
    </row>
    <row r="1518" spans="1:12" s="6" customFormat="1" x14ac:dyDescent="0.25">
      <c r="A1518" s="612"/>
      <c r="B1518" s="271" t="s">
        <v>243</v>
      </c>
      <c r="C1518" s="262">
        <v>9</v>
      </c>
      <c r="D1518" s="262">
        <v>404229</v>
      </c>
      <c r="E1518" s="262">
        <v>30000</v>
      </c>
      <c r="F1518" s="262"/>
      <c r="G1518" s="262">
        <f>SUM(D1518:F1518)</f>
        <v>434229</v>
      </c>
      <c r="H1518" s="262">
        <f t="shared" si="262"/>
        <v>3638061</v>
      </c>
      <c r="I1518" s="262">
        <f>C1518*E1518</f>
        <v>270000</v>
      </c>
      <c r="J1518" s="262">
        <f>C1518*F1518</f>
        <v>0</v>
      </c>
      <c r="K1518" s="262">
        <f>C1518*G1518</f>
        <v>3908061</v>
      </c>
      <c r="L1518" s="7"/>
    </row>
    <row r="1519" spans="1:12" s="6" customFormat="1" x14ac:dyDescent="0.25">
      <c r="A1519" s="612"/>
      <c r="B1519" s="271" t="s">
        <v>251</v>
      </c>
      <c r="C1519" s="262">
        <v>1</v>
      </c>
      <c r="D1519" s="262">
        <v>386895</v>
      </c>
      <c r="E1519" s="262">
        <v>30000</v>
      </c>
      <c r="F1519" s="262">
        <v>123127</v>
      </c>
      <c r="G1519" s="262">
        <f>SUM(D1519:F1519)</f>
        <v>540022</v>
      </c>
      <c r="H1519" s="262">
        <f t="shared" si="262"/>
        <v>386895</v>
      </c>
      <c r="I1519" s="262">
        <f>C1519*E1519</f>
        <v>30000</v>
      </c>
      <c r="J1519" s="262">
        <f>C1519*F1519</f>
        <v>123127</v>
      </c>
      <c r="K1519" s="262">
        <f>C1519*G1519</f>
        <v>540022</v>
      </c>
      <c r="L1519" s="7"/>
    </row>
    <row r="1520" spans="1:12" s="17" customFormat="1" x14ac:dyDescent="0.25">
      <c r="A1520" s="612"/>
      <c r="B1520" s="271" t="s">
        <v>870</v>
      </c>
      <c r="C1520" s="262">
        <v>3</v>
      </c>
      <c r="D1520" s="262">
        <v>380534</v>
      </c>
      <c r="E1520" s="262">
        <v>30000</v>
      </c>
      <c r="F1520" s="262"/>
      <c r="G1520" s="262">
        <f>SUM(D1520,F1520)</f>
        <v>380534</v>
      </c>
      <c r="H1520" s="262">
        <f t="shared" si="262"/>
        <v>1141602</v>
      </c>
      <c r="I1520" s="262">
        <f>C1520*E1520</f>
        <v>90000</v>
      </c>
      <c r="J1520" s="262">
        <v>0</v>
      </c>
      <c r="K1520" s="262">
        <f>C1520*G1520</f>
        <v>1141602</v>
      </c>
      <c r="L1520" s="7"/>
    </row>
    <row r="1521" spans="1:12" s="6" customFormat="1" x14ac:dyDescent="0.25">
      <c r="A1521" s="612"/>
      <c r="B1521" s="271" t="s">
        <v>870</v>
      </c>
      <c r="C1521" s="262">
        <v>3</v>
      </c>
      <c r="D1521" s="262">
        <v>397690</v>
      </c>
      <c r="E1521" s="262">
        <v>30000</v>
      </c>
      <c r="F1521" s="262">
        <v>125578</v>
      </c>
      <c r="G1521" s="262">
        <f t="shared" ref="G1521:G1552" si="263">SUM(D1521:F1521)</f>
        <v>553268</v>
      </c>
      <c r="H1521" s="262">
        <f t="shared" si="262"/>
        <v>1193070</v>
      </c>
      <c r="I1521" s="262">
        <f t="shared" ref="I1521:I1584" si="264">C1521*E1521</f>
        <v>90000</v>
      </c>
      <c r="J1521" s="262">
        <f t="shared" ref="J1521:J1574" si="265">C1521*F1521</f>
        <v>376734</v>
      </c>
      <c r="K1521" s="262">
        <f t="shared" ref="K1521:K1584" si="266">C1521*G1521</f>
        <v>1659804</v>
      </c>
      <c r="L1521" s="7"/>
    </row>
    <row r="1522" spans="1:12" s="6" customFormat="1" x14ac:dyDescent="0.25">
      <c r="A1522" s="612"/>
      <c r="B1522" s="271" t="s">
        <v>822</v>
      </c>
      <c r="C1522" s="262">
        <v>52</v>
      </c>
      <c r="D1522" s="262">
        <v>409262</v>
      </c>
      <c r="E1522" s="262">
        <v>30000</v>
      </c>
      <c r="F1522" s="262"/>
      <c r="G1522" s="262">
        <f t="shared" si="263"/>
        <v>439262</v>
      </c>
      <c r="H1522" s="262">
        <f t="shared" si="262"/>
        <v>21281624</v>
      </c>
      <c r="I1522" s="262">
        <f t="shared" si="264"/>
        <v>1560000</v>
      </c>
      <c r="J1522" s="262">
        <f t="shared" si="265"/>
        <v>0</v>
      </c>
      <c r="K1522" s="262">
        <f t="shared" si="266"/>
        <v>22841624</v>
      </c>
      <c r="L1522" s="7"/>
    </row>
    <row r="1523" spans="1:12" s="6" customFormat="1" x14ac:dyDescent="0.25">
      <c r="A1523" s="612"/>
      <c r="B1523" s="271" t="s">
        <v>880</v>
      </c>
      <c r="C1523" s="262">
        <v>2</v>
      </c>
      <c r="D1523" s="262">
        <v>416444</v>
      </c>
      <c r="E1523" s="262">
        <v>30000</v>
      </c>
      <c r="F1523" s="262"/>
      <c r="G1523" s="262">
        <f t="shared" si="263"/>
        <v>446444</v>
      </c>
      <c r="H1523" s="262">
        <f t="shared" si="262"/>
        <v>832888</v>
      </c>
      <c r="I1523" s="262">
        <f t="shared" si="264"/>
        <v>60000</v>
      </c>
      <c r="J1523" s="262">
        <f t="shared" si="265"/>
        <v>0</v>
      </c>
      <c r="K1523" s="262">
        <f t="shared" si="266"/>
        <v>892888</v>
      </c>
      <c r="L1523" s="7"/>
    </row>
    <row r="1524" spans="1:12" s="17" customFormat="1" x14ac:dyDescent="0.25">
      <c r="A1524" s="612"/>
      <c r="B1524" s="271" t="s">
        <v>261</v>
      </c>
      <c r="C1524" s="262">
        <v>1</v>
      </c>
      <c r="D1524" s="262">
        <v>445175</v>
      </c>
      <c r="E1524" s="262">
        <v>30000</v>
      </c>
      <c r="F1524" s="262"/>
      <c r="G1524" s="262">
        <f t="shared" si="263"/>
        <v>475175</v>
      </c>
      <c r="H1524" s="262">
        <f t="shared" si="262"/>
        <v>445175</v>
      </c>
      <c r="I1524" s="262">
        <f t="shared" si="264"/>
        <v>30000</v>
      </c>
      <c r="J1524" s="262">
        <f t="shared" si="265"/>
        <v>0</v>
      </c>
      <c r="K1524" s="262">
        <f t="shared" si="266"/>
        <v>475175</v>
      </c>
      <c r="L1524" s="7"/>
    </row>
    <row r="1525" spans="1:12" s="17" customFormat="1" x14ac:dyDescent="0.25">
      <c r="A1525" s="612"/>
      <c r="B1525" s="271" t="s">
        <v>264</v>
      </c>
      <c r="C1525" s="262">
        <v>1</v>
      </c>
      <c r="D1525" s="262">
        <v>466718</v>
      </c>
      <c r="E1525" s="262">
        <v>30000</v>
      </c>
      <c r="F1525" s="262"/>
      <c r="G1525" s="262">
        <f t="shared" si="263"/>
        <v>496718</v>
      </c>
      <c r="H1525" s="262">
        <f t="shared" si="262"/>
        <v>466718</v>
      </c>
      <c r="I1525" s="262">
        <f t="shared" si="264"/>
        <v>30000</v>
      </c>
      <c r="J1525" s="262">
        <f t="shared" si="265"/>
        <v>0</v>
      </c>
      <c r="K1525" s="262">
        <f t="shared" si="266"/>
        <v>496718</v>
      </c>
      <c r="L1525" s="7"/>
    </row>
    <row r="1526" spans="1:12" s="17" customFormat="1" x14ac:dyDescent="0.25">
      <c r="A1526" s="612"/>
      <c r="B1526" s="271" t="s">
        <v>266</v>
      </c>
      <c r="C1526" s="262">
        <v>2</v>
      </c>
      <c r="D1526" s="262">
        <v>384823</v>
      </c>
      <c r="E1526" s="262">
        <v>30000</v>
      </c>
      <c r="F1526" s="262"/>
      <c r="G1526" s="262">
        <f t="shared" si="263"/>
        <v>414823</v>
      </c>
      <c r="H1526" s="262">
        <f t="shared" si="262"/>
        <v>769646</v>
      </c>
      <c r="I1526" s="262">
        <f t="shared" si="264"/>
        <v>60000</v>
      </c>
      <c r="J1526" s="262">
        <f t="shared" si="265"/>
        <v>0</v>
      </c>
      <c r="K1526" s="262">
        <f t="shared" si="266"/>
        <v>829646</v>
      </c>
      <c r="L1526" s="7"/>
    </row>
    <row r="1527" spans="1:12" s="17" customFormat="1" x14ac:dyDescent="0.25">
      <c r="A1527" s="612"/>
      <c r="B1527" s="271" t="s">
        <v>267</v>
      </c>
      <c r="C1527" s="262">
        <v>12</v>
      </c>
      <c r="D1527" s="262">
        <v>393452</v>
      </c>
      <c r="E1527" s="262">
        <v>30000</v>
      </c>
      <c r="F1527" s="262"/>
      <c r="G1527" s="262">
        <f t="shared" si="263"/>
        <v>423452</v>
      </c>
      <c r="H1527" s="262">
        <f t="shared" si="262"/>
        <v>4721424</v>
      </c>
      <c r="I1527" s="262">
        <f t="shared" si="264"/>
        <v>360000</v>
      </c>
      <c r="J1527" s="262">
        <f t="shared" si="265"/>
        <v>0</v>
      </c>
      <c r="K1527" s="262">
        <f t="shared" si="266"/>
        <v>5081424</v>
      </c>
      <c r="L1527" s="7"/>
    </row>
    <row r="1528" spans="1:12" s="17" customFormat="1" x14ac:dyDescent="0.25">
      <c r="A1528" s="612"/>
      <c r="B1528" s="271" t="s">
        <v>269</v>
      </c>
      <c r="C1528" s="262">
        <v>1</v>
      </c>
      <c r="D1528" s="262">
        <v>410710</v>
      </c>
      <c r="E1528" s="262">
        <v>30000</v>
      </c>
      <c r="F1528" s="262"/>
      <c r="G1528" s="262">
        <f t="shared" si="263"/>
        <v>440710</v>
      </c>
      <c r="H1528" s="262">
        <f t="shared" si="262"/>
        <v>410710</v>
      </c>
      <c r="I1528" s="262">
        <f t="shared" si="264"/>
        <v>30000</v>
      </c>
      <c r="J1528" s="262">
        <f t="shared" si="265"/>
        <v>0</v>
      </c>
      <c r="K1528" s="262">
        <f t="shared" si="266"/>
        <v>440710</v>
      </c>
      <c r="L1528" s="7"/>
    </row>
    <row r="1529" spans="1:12" s="17" customFormat="1" x14ac:dyDescent="0.25">
      <c r="A1529" s="612"/>
      <c r="B1529" s="271" t="s">
        <v>270</v>
      </c>
      <c r="C1529" s="262">
        <v>6</v>
      </c>
      <c r="D1529" s="262">
        <v>419339</v>
      </c>
      <c r="E1529" s="262">
        <v>30000</v>
      </c>
      <c r="F1529" s="262"/>
      <c r="G1529" s="262">
        <f t="shared" si="263"/>
        <v>449339</v>
      </c>
      <c r="H1529" s="262">
        <f t="shared" si="262"/>
        <v>2516034</v>
      </c>
      <c r="I1529" s="262">
        <f t="shared" si="264"/>
        <v>180000</v>
      </c>
      <c r="J1529" s="262">
        <f t="shared" si="265"/>
        <v>0</v>
      </c>
      <c r="K1529" s="262">
        <f t="shared" si="266"/>
        <v>2696034</v>
      </c>
      <c r="L1529" s="7"/>
    </row>
    <row r="1530" spans="1:12" s="17" customFormat="1" x14ac:dyDescent="0.25">
      <c r="A1530" s="612"/>
      <c r="B1530" s="271" t="s">
        <v>271</v>
      </c>
      <c r="C1530" s="262">
        <v>5</v>
      </c>
      <c r="D1530" s="262">
        <v>427968</v>
      </c>
      <c r="E1530" s="262">
        <v>30000</v>
      </c>
      <c r="F1530" s="262"/>
      <c r="G1530" s="262">
        <f t="shared" si="263"/>
        <v>457968</v>
      </c>
      <c r="H1530" s="262">
        <f t="shared" si="262"/>
        <v>2139840</v>
      </c>
      <c r="I1530" s="262">
        <f t="shared" si="264"/>
        <v>150000</v>
      </c>
      <c r="J1530" s="262">
        <f t="shared" si="265"/>
        <v>0</v>
      </c>
      <c r="K1530" s="262">
        <f t="shared" si="266"/>
        <v>2289840</v>
      </c>
      <c r="L1530" s="7"/>
    </row>
    <row r="1531" spans="1:12" s="17" customFormat="1" x14ac:dyDescent="0.25">
      <c r="A1531" s="612"/>
      <c r="B1531" s="271" t="s">
        <v>272</v>
      </c>
      <c r="C1531" s="262">
        <v>15</v>
      </c>
      <c r="D1531" s="262">
        <v>436597</v>
      </c>
      <c r="E1531" s="262">
        <v>30000</v>
      </c>
      <c r="F1531" s="262"/>
      <c r="G1531" s="262">
        <f t="shared" si="263"/>
        <v>466597</v>
      </c>
      <c r="H1531" s="262">
        <f t="shared" si="262"/>
        <v>6548955</v>
      </c>
      <c r="I1531" s="262">
        <f t="shared" si="264"/>
        <v>450000</v>
      </c>
      <c r="J1531" s="262">
        <f t="shared" si="265"/>
        <v>0</v>
      </c>
      <c r="K1531" s="262">
        <f t="shared" si="266"/>
        <v>6998955</v>
      </c>
      <c r="L1531" s="7"/>
    </row>
    <row r="1532" spans="1:12" s="17" customFormat="1" x14ac:dyDescent="0.25">
      <c r="A1532" s="612"/>
      <c r="B1532" s="271" t="s">
        <v>274</v>
      </c>
      <c r="C1532" s="262">
        <v>1</v>
      </c>
      <c r="D1532" s="262">
        <v>525840</v>
      </c>
      <c r="E1532" s="262">
        <v>30000</v>
      </c>
      <c r="F1532" s="262">
        <v>154632</v>
      </c>
      <c r="G1532" s="262">
        <f t="shared" si="263"/>
        <v>710472</v>
      </c>
      <c r="H1532" s="262">
        <f t="shared" si="262"/>
        <v>525840</v>
      </c>
      <c r="I1532" s="262">
        <f t="shared" si="264"/>
        <v>30000</v>
      </c>
      <c r="J1532" s="262">
        <f t="shared" si="265"/>
        <v>154632</v>
      </c>
      <c r="K1532" s="262">
        <f t="shared" si="266"/>
        <v>710472</v>
      </c>
      <c r="L1532" s="7"/>
    </row>
    <row r="1533" spans="1:12" s="17" customFormat="1" x14ac:dyDescent="0.25">
      <c r="A1533" s="612"/>
      <c r="B1533" s="271" t="s">
        <v>276</v>
      </c>
      <c r="C1533" s="262">
        <v>1</v>
      </c>
      <c r="D1533" s="262">
        <v>471113</v>
      </c>
      <c r="E1533" s="262">
        <v>30000</v>
      </c>
      <c r="F1533" s="262"/>
      <c r="G1533" s="262">
        <f t="shared" si="263"/>
        <v>501113</v>
      </c>
      <c r="H1533" s="262">
        <f t="shared" si="262"/>
        <v>471113</v>
      </c>
      <c r="I1533" s="262">
        <f t="shared" si="264"/>
        <v>30000</v>
      </c>
      <c r="J1533" s="262">
        <f t="shared" si="265"/>
        <v>0</v>
      </c>
      <c r="K1533" s="262">
        <f t="shared" si="266"/>
        <v>501113</v>
      </c>
      <c r="L1533" s="7"/>
    </row>
    <row r="1534" spans="1:12" s="17" customFormat="1" x14ac:dyDescent="0.25">
      <c r="A1534" s="612"/>
      <c r="B1534" s="271" t="s">
        <v>282</v>
      </c>
      <c r="C1534" s="262">
        <v>4</v>
      </c>
      <c r="D1534" s="262">
        <v>512228</v>
      </c>
      <c r="E1534" s="262">
        <v>30000</v>
      </c>
      <c r="F1534" s="262">
        <v>151459</v>
      </c>
      <c r="G1534" s="262">
        <f t="shared" si="263"/>
        <v>693687</v>
      </c>
      <c r="H1534" s="262">
        <f t="shared" si="262"/>
        <v>2048912</v>
      </c>
      <c r="I1534" s="262">
        <f t="shared" si="264"/>
        <v>120000</v>
      </c>
      <c r="J1534" s="262">
        <f t="shared" si="265"/>
        <v>605836</v>
      </c>
      <c r="K1534" s="262">
        <f t="shared" si="266"/>
        <v>2774748</v>
      </c>
      <c r="L1534" s="7"/>
    </row>
    <row r="1535" spans="1:12" s="17" customFormat="1" x14ac:dyDescent="0.25">
      <c r="A1535" s="612"/>
      <c r="B1535" s="271" t="s">
        <v>285</v>
      </c>
      <c r="C1535" s="262">
        <v>34</v>
      </c>
      <c r="D1535" s="262">
        <v>444618</v>
      </c>
      <c r="E1535" s="262">
        <v>30000</v>
      </c>
      <c r="F1535" s="262"/>
      <c r="G1535" s="262">
        <f t="shared" si="263"/>
        <v>474618</v>
      </c>
      <c r="H1535" s="262">
        <f t="shared" si="262"/>
        <v>15117012</v>
      </c>
      <c r="I1535" s="262">
        <f t="shared" si="264"/>
        <v>1020000</v>
      </c>
      <c r="J1535" s="262">
        <f t="shared" si="265"/>
        <v>0</v>
      </c>
      <c r="K1535" s="262">
        <f t="shared" si="266"/>
        <v>16137012</v>
      </c>
      <c r="L1535" s="7"/>
    </row>
    <row r="1536" spans="1:12" s="17" customFormat="1" x14ac:dyDescent="0.25">
      <c r="A1536" s="612"/>
      <c r="B1536" s="271" t="s">
        <v>293</v>
      </c>
      <c r="C1536" s="262">
        <v>1</v>
      </c>
      <c r="D1536" s="262">
        <v>524810</v>
      </c>
      <c r="E1536" s="262">
        <v>30000</v>
      </c>
      <c r="F1536" s="262"/>
      <c r="G1536" s="262">
        <f t="shared" si="263"/>
        <v>554810</v>
      </c>
      <c r="H1536" s="262">
        <f t="shared" si="262"/>
        <v>524810</v>
      </c>
      <c r="I1536" s="262">
        <f t="shared" si="264"/>
        <v>30000</v>
      </c>
      <c r="J1536" s="262">
        <f t="shared" si="265"/>
        <v>0</v>
      </c>
      <c r="K1536" s="262">
        <f t="shared" si="266"/>
        <v>554810</v>
      </c>
      <c r="L1536" s="7"/>
    </row>
    <row r="1537" spans="1:12" s="17" customFormat="1" x14ac:dyDescent="0.25">
      <c r="A1537" s="612"/>
      <c r="B1537" s="271" t="s">
        <v>296</v>
      </c>
      <c r="C1537" s="262">
        <v>2</v>
      </c>
      <c r="D1537" s="262">
        <v>795691</v>
      </c>
      <c r="E1537" s="262">
        <v>30000</v>
      </c>
      <c r="F1537" s="262">
        <v>186897</v>
      </c>
      <c r="G1537" s="262">
        <f t="shared" si="263"/>
        <v>1012588</v>
      </c>
      <c r="H1537" s="262">
        <f t="shared" si="262"/>
        <v>1591382</v>
      </c>
      <c r="I1537" s="262">
        <f t="shared" si="264"/>
        <v>60000</v>
      </c>
      <c r="J1537" s="262">
        <f t="shared" si="265"/>
        <v>373794</v>
      </c>
      <c r="K1537" s="262">
        <f t="shared" si="266"/>
        <v>2025176</v>
      </c>
      <c r="L1537" s="7"/>
    </row>
    <row r="1538" spans="1:12" s="17" customFormat="1" x14ac:dyDescent="0.25">
      <c r="A1538" s="612"/>
      <c r="B1538" s="271" t="s">
        <v>297</v>
      </c>
      <c r="C1538" s="262">
        <v>2</v>
      </c>
      <c r="D1538" s="262">
        <v>473867</v>
      </c>
      <c r="E1538" s="262">
        <v>30000</v>
      </c>
      <c r="F1538" s="262"/>
      <c r="G1538" s="262">
        <f t="shared" si="263"/>
        <v>503867</v>
      </c>
      <c r="H1538" s="262">
        <f t="shared" si="262"/>
        <v>947734</v>
      </c>
      <c r="I1538" s="262">
        <f t="shared" si="264"/>
        <v>60000</v>
      </c>
      <c r="J1538" s="262">
        <f t="shared" si="265"/>
        <v>0</v>
      </c>
      <c r="K1538" s="262">
        <f t="shared" si="266"/>
        <v>1007734</v>
      </c>
      <c r="L1538" s="7"/>
    </row>
    <row r="1539" spans="1:12" s="17" customFormat="1" x14ac:dyDescent="0.25">
      <c r="A1539" s="612"/>
      <c r="B1539" s="271" t="s">
        <v>297</v>
      </c>
      <c r="C1539" s="262">
        <v>33</v>
      </c>
      <c r="D1539" s="262">
        <v>823778</v>
      </c>
      <c r="E1539" s="262">
        <v>30000</v>
      </c>
      <c r="F1539" s="262">
        <v>191495</v>
      </c>
      <c r="G1539" s="262">
        <f t="shared" si="263"/>
        <v>1045273</v>
      </c>
      <c r="H1539" s="262">
        <f t="shared" si="262"/>
        <v>27184674</v>
      </c>
      <c r="I1539" s="262">
        <f t="shared" si="264"/>
        <v>990000</v>
      </c>
      <c r="J1539" s="262">
        <f t="shared" si="265"/>
        <v>6319335</v>
      </c>
      <c r="K1539" s="262">
        <f t="shared" si="266"/>
        <v>34494009</v>
      </c>
      <c r="L1539" s="7"/>
    </row>
    <row r="1540" spans="1:12" s="17" customFormat="1" x14ac:dyDescent="0.25">
      <c r="A1540" s="612"/>
      <c r="B1540" s="271" t="s">
        <v>301</v>
      </c>
      <c r="C1540" s="262">
        <v>1</v>
      </c>
      <c r="D1540" s="262">
        <v>522743</v>
      </c>
      <c r="E1540" s="262">
        <v>30000</v>
      </c>
      <c r="F1540" s="262"/>
      <c r="G1540" s="262">
        <f t="shared" si="263"/>
        <v>552743</v>
      </c>
      <c r="H1540" s="262">
        <f t="shared" si="262"/>
        <v>522743</v>
      </c>
      <c r="I1540" s="262">
        <f t="shared" si="264"/>
        <v>30000</v>
      </c>
      <c r="J1540" s="262">
        <f t="shared" si="265"/>
        <v>0</v>
      </c>
      <c r="K1540" s="262">
        <f t="shared" si="266"/>
        <v>552743</v>
      </c>
      <c r="L1540" s="7"/>
    </row>
    <row r="1541" spans="1:12" s="17" customFormat="1" x14ac:dyDescent="0.25">
      <c r="A1541" s="612"/>
      <c r="B1541" s="271" t="s">
        <v>306</v>
      </c>
      <c r="C1541" s="262">
        <v>1</v>
      </c>
      <c r="D1541" s="262">
        <v>593838</v>
      </c>
      <c r="E1541" s="262">
        <v>30000</v>
      </c>
      <c r="F1541" s="262"/>
      <c r="G1541" s="262">
        <f t="shared" si="263"/>
        <v>623838</v>
      </c>
      <c r="H1541" s="262">
        <f t="shared" si="262"/>
        <v>593838</v>
      </c>
      <c r="I1541" s="262">
        <f t="shared" si="264"/>
        <v>30000</v>
      </c>
      <c r="J1541" s="262">
        <f t="shared" si="265"/>
        <v>0</v>
      </c>
      <c r="K1541" s="262">
        <f t="shared" si="266"/>
        <v>623838</v>
      </c>
      <c r="L1541" s="7"/>
    </row>
    <row r="1542" spans="1:12" s="17" customFormat="1" x14ac:dyDescent="0.25">
      <c r="A1542" s="612"/>
      <c r="B1542" s="271" t="s">
        <v>311</v>
      </c>
      <c r="C1542" s="262">
        <v>33</v>
      </c>
      <c r="D1542" s="262">
        <v>1151313</v>
      </c>
      <c r="E1542" s="262">
        <v>30000</v>
      </c>
      <c r="F1542" s="262">
        <v>325476</v>
      </c>
      <c r="G1542" s="262">
        <f t="shared" si="263"/>
        <v>1506789</v>
      </c>
      <c r="H1542" s="262">
        <f t="shared" si="262"/>
        <v>37993329</v>
      </c>
      <c r="I1542" s="262">
        <f t="shared" si="264"/>
        <v>990000</v>
      </c>
      <c r="J1542" s="262">
        <f t="shared" si="265"/>
        <v>10740708</v>
      </c>
      <c r="K1542" s="262">
        <f t="shared" si="266"/>
        <v>49724037</v>
      </c>
      <c r="L1542" s="7"/>
    </row>
    <row r="1543" spans="1:12" s="17" customFormat="1" x14ac:dyDescent="0.25">
      <c r="A1543" s="612"/>
      <c r="B1543" s="271" t="s">
        <v>312</v>
      </c>
      <c r="C1543" s="262">
        <v>187</v>
      </c>
      <c r="D1543" s="262">
        <v>1189120</v>
      </c>
      <c r="E1543" s="262">
        <v>30000</v>
      </c>
      <c r="F1543" s="262">
        <v>334318</v>
      </c>
      <c r="G1543" s="262">
        <f t="shared" si="263"/>
        <v>1553438</v>
      </c>
      <c r="H1543" s="262">
        <f t="shared" si="262"/>
        <v>222365440</v>
      </c>
      <c r="I1543" s="262">
        <f t="shared" si="264"/>
        <v>5610000</v>
      </c>
      <c r="J1543" s="262">
        <f t="shared" si="265"/>
        <v>62517466</v>
      </c>
      <c r="K1543" s="262">
        <f t="shared" si="266"/>
        <v>290492906</v>
      </c>
      <c r="L1543" s="7"/>
    </row>
    <row r="1544" spans="1:12" s="17" customFormat="1" x14ac:dyDescent="0.25">
      <c r="A1544" s="612"/>
      <c r="B1544" s="271" t="s">
        <v>313</v>
      </c>
      <c r="C1544" s="262">
        <v>1</v>
      </c>
      <c r="D1544" s="262">
        <v>1226927</v>
      </c>
      <c r="E1544" s="262">
        <v>30000</v>
      </c>
      <c r="F1544" s="262">
        <v>343160</v>
      </c>
      <c r="G1544" s="262">
        <f t="shared" si="263"/>
        <v>1600087</v>
      </c>
      <c r="H1544" s="262">
        <f t="shared" si="262"/>
        <v>1226927</v>
      </c>
      <c r="I1544" s="262">
        <f t="shared" si="264"/>
        <v>30000</v>
      </c>
      <c r="J1544" s="262">
        <f t="shared" si="265"/>
        <v>343160</v>
      </c>
      <c r="K1544" s="262">
        <f t="shared" si="266"/>
        <v>1600087</v>
      </c>
      <c r="L1544" s="7"/>
    </row>
    <row r="1545" spans="1:12" s="17" customFormat="1" x14ac:dyDescent="0.25">
      <c r="A1545" s="612"/>
      <c r="B1545" s="271" t="s">
        <v>315</v>
      </c>
      <c r="C1545" s="262">
        <v>1</v>
      </c>
      <c r="D1545" s="262">
        <v>1302541</v>
      </c>
      <c r="E1545" s="262">
        <v>30000</v>
      </c>
      <c r="F1545" s="262">
        <v>364832</v>
      </c>
      <c r="G1545" s="262">
        <f t="shared" si="263"/>
        <v>1697373</v>
      </c>
      <c r="H1545" s="262">
        <f t="shared" si="262"/>
        <v>1302541</v>
      </c>
      <c r="I1545" s="262">
        <f t="shared" si="264"/>
        <v>30000</v>
      </c>
      <c r="J1545" s="262">
        <f t="shared" si="265"/>
        <v>364832</v>
      </c>
      <c r="K1545" s="262">
        <f t="shared" si="266"/>
        <v>1697373</v>
      </c>
      <c r="L1545" s="7"/>
    </row>
    <row r="1546" spans="1:12" s="17" customFormat="1" x14ac:dyDescent="0.25">
      <c r="A1546" s="612"/>
      <c r="B1546" s="271" t="s">
        <v>316</v>
      </c>
      <c r="C1546" s="262">
        <v>1</v>
      </c>
      <c r="D1546" s="262">
        <v>1340348</v>
      </c>
      <c r="E1546" s="262">
        <v>30000</v>
      </c>
      <c r="F1546" s="262">
        <v>369686</v>
      </c>
      <c r="G1546" s="262">
        <f t="shared" si="263"/>
        <v>1740034</v>
      </c>
      <c r="H1546" s="262">
        <f t="shared" si="262"/>
        <v>1340348</v>
      </c>
      <c r="I1546" s="262">
        <f t="shared" si="264"/>
        <v>30000</v>
      </c>
      <c r="J1546" s="262">
        <f t="shared" si="265"/>
        <v>369686</v>
      </c>
      <c r="K1546" s="262">
        <f t="shared" si="266"/>
        <v>1740034</v>
      </c>
      <c r="L1546" s="7"/>
    </row>
    <row r="1547" spans="1:12" s="17" customFormat="1" x14ac:dyDescent="0.25">
      <c r="A1547" s="612"/>
      <c r="B1547" s="271" t="s">
        <v>317</v>
      </c>
      <c r="C1547" s="262">
        <v>1</v>
      </c>
      <c r="D1547" s="262">
        <v>1378155</v>
      </c>
      <c r="E1547" s="262">
        <v>30000</v>
      </c>
      <c r="F1547" s="262">
        <v>378550</v>
      </c>
      <c r="G1547" s="262">
        <f t="shared" si="263"/>
        <v>1786705</v>
      </c>
      <c r="H1547" s="262">
        <f t="shared" si="262"/>
        <v>1378155</v>
      </c>
      <c r="I1547" s="262">
        <f t="shared" si="264"/>
        <v>30000</v>
      </c>
      <c r="J1547" s="262">
        <f t="shared" si="265"/>
        <v>378550</v>
      </c>
      <c r="K1547" s="262">
        <f t="shared" si="266"/>
        <v>1786705</v>
      </c>
      <c r="L1547" s="7"/>
    </row>
    <row r="1548" spans="1:12" s="17" customFormat="1" x14ac:dyDescent="0.25">
      <c r="A1548" s="612"/>
      <c r="B1548" s="271" t="s">
        <v>318</v>
      </c>
      <c r="C1548" s="262">
        <v>2</v>
      </c>
      <c r="D1548" s="262">
        <v>822959</v>
      </c>
      <c r="E1548" s="262">
        <v>30000</v>
      </c>
      <c r="F1548" s="262"/>
      <c r="G1548" s="262">
        <f t="shared" si="263"/>
        <v>852959</v>
      </c>
      <c r="H1548" s="262">
        <f t="shared" si="262"/>
        <v>1645918</v>
      </c>
      <c r="I1548" s="262">
        <f t="shared" si="264"/>
        <v>60000</v>
      </c>
      <c r="J1548" s="262">
        <f t="shared" si="265"/>
        <v>0</v>
      </c>
      <c r="K1548" s="262">
        <f t="shared" si="266"/>
        <v>1705918</v>
      </c>
      <c r="L1548" s="7"/>
    </row>
    <row r="1549" spans="1:12" s="17" customFormat="1" x14ac:dyDescent="0.25">
      <c r="A1549" s="612"/>
      <c r="B1549" s="271" t="s">
        <v>318</v>
      </c>
      <c r="C1549" s="262">
        <v>1</v>
      </c>
      <c r="D1549" s="262">
        <v>1415962</v>
      </c>
      <c r="E1549" s="262">
        <v>30000</v>
      </c>
      <c r="F1549" s="262">
        <v>384392</v>
      </c>
      <c r="G1549" s="262">
        <f t="shared" si="263"/>
        <v>1830354</v>
      </c>
      <c r="H1549" s="262">
        <f t="shared" si="262"/>
        <v>1415962</v>
      </c>
      <c r="I1549" s="262">
        <f t="shared" si="264"/>
        <v>30000</v>
      </c>
      <c r="J1549" s="262">
        <f t="shared" si="265"/>
        <v>384392</v>
      </c>
      <c r="K1549" s="262">
        <f t="shared" si="266"/>
        <v>1830354</v>
      </c>
      <c r="L1549" s="7"/>
    </row>
    <row r="1550" spans="1:12" s="17" customFormat="1" x14ac:dyDescent="0.25">
      <c r="A1550" s="612"/>
      <c r="B1550" s="271" t="s">
        <v>319</v>
      </c>
      <c r="C1550" s="262">
        <v>1</v>
      </c>
      <c r="D1550" s="262">
        <v>1453769</v>
      </c>
      <c r="E1550" s="262">
        <v>30000</v>
      </c>
      <c r="F1550" s="262">
        <v>396246</v>
      </c>
      <c r="G1550" s="262">
        <f t="shared" si="263"/>
        <v>1880015</v>
      </c>
      <c r="H1550" s="262">
        <f t="shared" si="262"/>
        <v>1453769</v>
      </c>
      <c r="I1550" s="262">
        <f t="shared" si="264"/>
        <v>30000</v>
      </c>
      <c r="J1550" s="262">
        <f t="shared" si="265"/>
        <v>396246</v>
      </c>
      <c r="K1550" s="262">
        <f t="shared" si="266"/>
        <v>1880015</v>
      </c>
      <c r="L1550" s="7"/>
    </row>
    <row r="1551" spans="1:12" s="17" customFormat="1" x14ac:dyDescent="0.25">
      <c r="A1551" s="612"/>
      <c r="B1551" s="271" t="s">
        <v>320</v>
      </c>
      <c r="C1551" s="262">
        <v>1</v>
      </c>
      <c r="D1551" s="262">
        <v>1491576</v>
      </c>
      <c r="E1551" s="262">
        <v>30000</v>
      </c>
      <c r="F1551" s="262">
        <v>405088</v>
      </c>
      <c r="G1551" s="262">
        <f t="shared" si="263"/>
        <v>1926664</v>
      </c>
      <c r="H1551" s="262">
        <f t="shared" si="262"/>
        <v>1491576</v>
      </c>
      <c r="I1551" s="262">
        <f t="shared" si="264"/>
        <v>30000</v>
      </c>
      <c r="J1551" s="262">
        <f t="shared" si="265"/>
        <v>405088</v>
      </c>
      <c r="K1551" s="262">
        <f t="shared" si="266"/>
        <v>1926664</v>
      </c>
      <c r="L1551" s="7"/>
    </row>
    <row r="1552" spans="1:12" s="17" customFormat="1" x14ac:dyDescent="0.25">
      <c r="A1552" s="612"/>
      <c r="B1552" s="271" t="s">
        <v>322</v>
      </c>
      <c r="C1552" s="262">
        <v>2</v>
      </c>
      <c r="D1552" s="262">
        <v>915371</v>
      </c>
      <c r="E1552" s="262">
        <v>30000</v>
      </c>
      <c r="F1552" s="262"/>
      <c r="G1552" s="262">
        <f t="shared" si="263"/>
        <v>945371</v>
      </c>
      <c r="H1552" s="262">
        <f t="shared" si="262"/>
        <v>1830742</v>
      </c>
      <c r="I1552" s="262">
        <f t="shared" si="264"/>
        <v>60000</v>
      </c>
      <c r="J1552" s="262">
        <f t="shared" si="265"/>
        <v>0</v>
      </c>
      <c r="K1552" s="262">
        <f t="shared" si="266"/>
        <v>1890742</v>
      </c>
      <c r="L1552" s="7"/>
    </row>
    <row r="1553" spans="1:12" s="17" customFormat="1" x14ac:dyDescent="0.25">
      <c r="A1553" s="612"/>
      <c r="B1553" s="271" t="s">
        <v>323</v>
      </c>
      <c r="C1553" s="262">
        <v>1</v>
      </c>
      <c r="D1553" s="262">
        <v>1604996</v>
      </c>
      <c r="E1553" s="262">
        <v>30000</v>
      </c>
      <c r="F1553" s="262">
        <v>431624</v>
      </c>
      <c r="G1553" s="262">
        <f t="shared" ref="G1553:G1574" si="267">SUM(D1553:F1553)</f>
        <v>2066620</v>
      </c>
      <c r="H1553" s="262">
        <f t="shared" si="262"/>
        <v>1604996</v>
      </c>
      <c r="I1553" s="262">
        <f t="shared" si="264"/>
        <v>30000</v>
      </c>
      <c r="J1553" s="262">
        <f t="shared" si="265"/>
        <v>431624</v>
      </c>
      <c r="K1553" s="262">
        <f t="shared" si="266"/>
        <v>2066620</v>
      </c>
      <c r="L1553" s="7"/>
    </row>
    <row r="1554" spans="1:12" s="17" customFormat="1" x14ac:dyDescent="0.25">
      <c r="A1554" s="612"/>
      <c r="B1554" s="271" t="s">
        <v>324</v>
      </c>
      <c r="C1554" s="262">
        <v>1</v>
      </c>
      <c r="D1554" s="262">
        <v>961577</v>
      </c>
      <c r="E1554" s="262">
        <v>30000</v>
      </c>
      <c r="F1554" s="262"/>
      <c r="G1554" s="262">
        <f t="shared" si="267"/>
        <v>991577</v>
      </c>
      <c r="H1554" s="262">
        <f t="shared" si="262"/>
        <v>961577</v>
      </c>
      <c r="I1554" s="262">
        <f t="shared" si="264"/>
        <v>30000</v>
      </c>
      <c r="J1554" s="262">
        <f t="shared" si="265"/>
        <v>0</v>
      </c>
      <c r="K1554" s="262">
        <f t="shared" si="266"/>
        <v>991577</v>
      </c>
      <c r="L1554" s="7"/>
    </row>
    <row r="1555" spans="1:12" s="17" customFormat="1" x14ac:dyDescent="0.25">
      <c r="A1555" s="612"/>
      <c r="B1555" s="271" t="s">
        <v>326</v>
      </c>
      <c r="C1555" s="262">
        <v>8</v>
      </c>
      <c r="D1555" s="262">
        <v>826204</v>
      </c>
      <c r="E1555" s="262">
        <v>30000</v>
      </c>
      <c r="F1555" s="262"/>
      <c r="G1555" s="262">
        <f t="shared" si="267"/>
        <v>856204</v>
      </c>
      <c r="H1555" s="262">
        <f t="shared" si="262"/>
        <v>6609632</v>
      </c>
      <c r="I1555" s="262">
        <f t="shared" si="264"/>
        <v>240000</v>
      </c>
      <c r="J1555" s="262">
        <f t="shared" si="265"/>
        <v>0</v>
      </c>
      <c r="K1555" s="262">
        <f t="shared" si="266"/>
        <v>6849632</v>
      </c>
      <c r="L1555" s="7"/>
    </row>
    <row r="1556" spans="1:12" s="17" customFormat="1" x14ac:dyDescent="0.25">
      <c r="A1556" s="612"/>
      <c r="B1556" s="271" t="s">
        <v>326</v>
      </c>
      <c r="C1556" s="262">
        <v>8</v>
      </c>
      <c r="D1556" s="262">
        <v>1336307</v>
      </c>
      <c r="E1556" s="262">
        <v>30000</v>
      </c>
      <c r="F1556" s="262">
        <v>358000</v>
      </c>
      <c r="G1556" s="262">
        <f t="shared" si="267"/>
        <v>1724307</v>
      </c>
      <c r="H1556" s="262">
        <f t="shared" si="262"/>
        <v>10690456</v>
      </c>
      <c r="I1556" s="262">
        <f t="shared" si="264"/>
        <v>240000</v>
      </c>
      <c r="J1556" s="262">
        <f t="shared" si="265"/>
        <v>2864000</v>
      </c>
      <c r="K1556" s="262">
        <f t="shared" si="266"/>
        <v>13794456</v>
      </c>
      <c r="L1556" s="7"/>
    </row>
    <row r="1557" spans="1:12" s="17" customFormat="1" x14ac:dyDescent="0.25">
      <c r="A1557" s="612"/>
      <c r="B1557" s="271" t="s">
        <v>327</v>
      </c>
      <c r="C1557" s="262">
        <v>7</v>
      </c>
      <c r="D1557" s="262">
        <v>857983</v>
      </c>
      <c r="E1557" s="262">
        <v>30000</v>
      </c>
      <c r="F1557" s="262"/>
      <c r="G1557" s="262">
        <f t="shared" si="267"/>
        <v>887983</v>
      </c>
      <c r="H1557" s="262">
        <f t="shared" si="262"/>
        <v>6005881</v>
      </c>
      <c r="I1557" s="262">
        <f t="shared" si="264"/>
        <v>210000</v>
      </c>
      <c r="J1557" s="262">
        <f t="shared" si="265"/>
        <v>0</v>
      </c>
      <c r="K1557" s="262">
        <f t="shared" si="266"/>
        <v>6215881</v>
      </c>
      <c r="L1557" s="7"/>
    </row>
    <row r="1558" spans="1:12" s="17" customFormat="1" x14ac:dyDescent="0.25">
      <c r="A1558" s="612"/>
      <c r="B1558" s="271" t="s">
        <v>327</v>
      </c>
      <c r="C1558" s="262">
        <v>55</v>
      </c>
      <c r="D1558" s="262">
        <v>1350780</v>
      </c>
      <c r="E1558" s="262">
        <v>30000</v>
      </c>
      <c r="F1558" s="262">
        <v>382598</v>
      </c>
      <c r="G1558" s="262">
        <f t="shared" si="267"/>
        <v>1763378</v>
      </c>
      <c r="H1558" s="262">
        <f t="shared" si="262"/>
        <v>74292900</v>
      </c>
      <c r="I1558" s="262">
        <f t="shared" si="264"/>
        <v>1650000</v>
      </c>
      <c r="J1558" s="262">
        <f t="shared" si="265"/>
        <v>21042890</v>
      </c>
      <c r="K1558" s="262">
        <f t="shared" si="266"/>
        <v>96985790</v>
      </c>
      <c r="L1558" s="7"/>
    </row>
    <row r="1559" spans="1:12" s="17" customFormat="1" x14ac:dyDescent="0.25">
      <c r="A1559" s="612"/>
      <c r="B1559" s="271" t="s">
        <v>328</v>
      </c>
      <c r="C1559" s="262">
        <v>1</v>
      </c>
      <c r="D1559" s="262">
        <v>879772</v>
      </c>
      <c r="E1559" s="262">
        <v>30000</v>
      </c>
      <c r="F1559" s="262">
        <v>390638</v>
      </c>
      <c r="G1559" s="262">
        <f t="shared" si="267"/>
        <v>1300410</v>
      </c>
      <c r="H1559" s="262">
        <f t="shared" si="262"/>
        <v>879772</v>
      </c>
      <c r="I1559" s="262">
        <f t="shared" si="264"/>
        <v>30000</v>
      </c>
      <c r="J1559" s="262">
        <f t="shared" si="265"/>
        <v>390638</v>
      </c>
      <c r="K1559" s="262">
        <f t="shared" si="266"/>
        <v>1300410</v>
      </c>
      <c r="L1559" s="7"/>
    </row>
    <row r="1560" spans="1:12" s="17" customFormat="1" x14ac:dyDescent="0.25">
      <c r="A1560" s="612"/>
      <c r="B1560" s="271" t="s">
        <v>328</v>
      </c>
      <c r="C1560" s="262">
        <v>2</v>
      </c>
      <c r="D1560" s="262">
        <v>1425253</v>
      </c>
      <c r="E1560" s="262">
        <v>30000</v>
      </c>
      <c r="F1560" s="262"/>
      <c r="G1560" s="262">
        <f t="shared" si="267"/>
        <v>1455253</v>
      </c>
      <c r="H1560" s="262">
        <f t="shared" si="262"/>
        <v>2850506</v>
      </c>
      <c r="I1560" s="262">
        <f t="shared" si="264"/>
        <v>60000</v>
      </c>
      <c r="J1560" s="262">
        <f t="shared" si="265"/>
        <v>0</v>
      </c>
      <c r="K1560" s="262">
        <f t="shared" si="266"/>
        <v>2910506</v>
      </c>
      <c r="L1560" s="7"/>
    </row>
    <row r="1561" spans="1:12" s="17" customFormat="1" x14ac:dyDescent="0.25">
      <c r="A1561" s="612"/>
      <c r="B1561" s="271" t="s">
        <v>329</v>
      </c>
      <c r="C1561" s="262">
        <v>1</v>
      </c>
      <c r="D1561" s="262">
        <v>1469726</v>
      </c>
      <c r="E1561" s="262">
        <v>30000</v>
      </c>
      <c r="F1561" s="262">
        <v>401008</v>
      </c>
      <c r="G1561" s="262">
        <f t="shared" si="267"/>
        <v>1900734</v>
      </c>
      <c r="H1561" s="262">
        <f t="shared" si="262"/>
        <v>1469726</v>
      </c>
      <c r="I1561" s="262">
        <f t="shared" si="264"/>
        <v>30000</v>
      </c>
      <c r="J1561" s="262">
        <f t="shared" si="265"/>
        <v>401008</v>
      </c>
      <c r="K1561" s="262">
        <f t="shared" si="266"/>
        <v>1900734</v>
      </c>
      <c r="L1561" s="7"/>
    </row>
    <row r="1562" spans="1:12" s="17" customFormat="1" x14ac:dyDescent="0.25">
      <c r="A1562" s="612"/>
      <c r="B1562" s="271" t="s">
        <v>330</v>
      </c>
      <c r="C1562" s="262">
        <v>1</v>
      </c>
      <c r="D1562" s="262">
        <v>1514198</v>
      </c>
      <c r="E1562" s="262">
        <v>30000</v>
      </c>
      <c r="F1562" s="262">
        <v>411503</v>
      </c>
      <c r="G1562" s="262">
        <f t="shared" si="267"/>
        <v>1955701</v>
      </c>
      <c r="H1562" s="262">
        <f t="shared" si="262"/>
        <v>1514198</v>
      </c>
      <c r="I1562" s="262">
        <f t="shared" si="264"/>
        <v>30000</v>
      </c>
      <c r="J1562" s="262">
        <f t="shared" si="265"/>
        <v>411503</v>
      </c>
      <c r="K1562" s="262">
        <f t="shared" si="266"/>
        <v>1955701</v>
      </c>
      <c r="L1562" s="7"/>
    </row>
    <row r="1563" spans="1:12" s="17" customFormat="1" x14ac:dyDescent="0.25">
      <c r="A1563" s="612"/>
      <c r="B1563" s="271" t="s">
        <v>331</v>
      </c>
      <c r="C1563" s="262">
        <v>1</v>
      </c>
      <c r="D1563" s="262">
        <v>1558671</v>
      </c>
      <c r="E1563" s="262">
        <v>30000</v>
      </c>
      <c r="F1563" s="262">
        <v>421950</v>
      </c>
      <c r="G1563" s="262">
        <f t="shared" si="267"/>
        <v>2010621</v>
      </c>
      <c r="H1563" s="262">
        <f t="shared" si="262"/>
        <v>1558671</v>
      </c>
      <c r="I1563" s="262">
        <f t="shared" si="264"/>
        <v>30000</v>
      </c>
      <c r="J1563" s="262">
        <f t="shared" si="265"/>
        <v>421950</v>
      </c>
      <c r="K1563" s="262">
        <f t="shared" si="266"/>
        <v>2010621</v>
      </c>
      <c r="L1563" s="7"/>
    </row>
    <row r="1564" spans="1:12" s="17" customFormat="1" x14ac:dyDescent="0.25">
      <c r="A1564" s="612"/>
      <c r="B1564" s="271" t="s">
        <v>332</v>
      </c>
      <c r="C1564" s="262">
        <v>1</v>
      </c>
      <c r="D1564" s="262">
        <v>986908</v>
      </c>
      <c r="E1564" s="262">
        <v>30000</v>
      </c>
      <c r="F1564" s="262"/>
      <c r="G1564" s="262">
        <f t="shared" si="267"/>
        <v>1016908</v>
      </c>
      <c r="H1564" s="262">
        <f t="shared" si="262"/>
        <v>986908</v>
      </c>
      <c r="I1564" s="262">
        <f t="shared" si="264"/>
        <v>30000</v>
      </c>
      <c r="J1564" s="262">
        <f t="shared" si="265"/>
        <v>0</v>
      </c>
      <c r="K1564" s="262">
        <f t="shared" si="266"/>
        <v>1016908</v>
      </c>
      <c r="L1564" s="7"/>
    </row>
    <row r="1565" spans="1:12" s="17" customFormat="1" x14ac:dyDescent="0.25">
      <c r="A1565" s="612"/>
      <c r="B1565" s="271" t="s">
        <v>332</v>
      </c>
      <c r="C1565" s="262">
        <v>1</v>
      </c>
      <c r="D1565" s="262">
        <v>1603144</v>
      </c>
      <c r="E1565" s="262">
        <v>30000</v>
      </c>
      <c r="F1565" s="262">
        <v>432384</v>
      </c>
      <c r="G1565" s="262">
        <f t="shared" si="267"/>
        <v>2065528</v>
      </c>
      <c r="H1565" s="262">
        <f t="shared" si="262"/>
        <v>1603144</v>
      </c>
      <c r="I1565" s="262">
        <f t="shared" si="264"/>
        <v>30000</v>
      </c>
      <c r="J1565" s="262">
        <f t="shared" si="265"/>
        <v>432384</v>
      </c>
      <c r="K1565" s="262">
        <f t="shared" si="266"/>
        <v>2065528</v>
      </c>
      <c r="L1565" s="7"/>
    </row>
    <row r="1566" spans="1:12" s="17" customFormat="1" x14ac:dyDescent="0.25">
      <c r="A1566" s="612"/>
      <c r="B1566" s="271" t="s">
        <v>333</v>
      </c>
      <c r="C1566" s="262">
        <v>1</v>
      </c>
      <c r="D1566" s="262">
        <v>1013692</v>
      </c>
      <c r="E1566" s="262">
        <v>30000</v>
      </c>
      <c r="F1566" s="262"/>
      <c r="G1566" s="262">
        <f t="shared" si="267"/>
        <v>1043692</v>
      </c>
      <c r="H1566" s="262">
        <f t="shared" si="262"/>
        <v>1013692</v>
      </c>
      <c r="I1566" s="262">
        <f t="shared" si="264"/>
        <v>30000</v>
      </c>
      <c r="J1566" s="262">
        <f t="shared" si="265"/>
        <v>0</v>
      </c>
      <c r="K1566" s="262">
        <f t="shared" si="266"/>
        <v>1043692</v>
      </c>
      <c r="L1566" s="7"/>
    </row>
    <row r="1567" spans="1:12" s="17" customFormat="1" x14ac:dyDescent="0.25">
      <c r="A1567" s="612"/>
      <c r="B1567" s="271" t="s">
        <v>333</v>
      </c>
      <c r="C1567" s="262">
        <v>1</v>
      </c>
      <c r="D1567" s="262">
        <v>1647617</v>
      </c>
      <c r="E1567" s="262">
        <v>30000</v>
      </c>
      <c r="F1567" s="262">
        <v>442272</v>
      </c>
      <c r="G1567" s="262">
        <f t="shared" si="267"/>
        <v>2119889</v>
      </c>
      <c r="H1567" s="262">
        <f t="shared" si="262"/>
        <v>1647617</v>
      </c>
      <c r="I1567" s="262">
        <f t="shared" si="264"/>
        <v>30000</v>
      </c>
      <c r="J1567" s="262">
        <f t="shared" si="265"/>
        <v>442272</v>
      </c>
      <c r="K1567" s="262">
        <f t="shared" si="266"/>
        <v>2119889</v>
      </c>
      <c r="L1567" s="7"/>
    </row>
    <row r="1568" spans="1:12" s="17" customFormat="1" x14ac:dyDescent="0.25">
      <c r="A1568" s="612"/>
      <c r="B1568" s="271" t="s">
        <v>341</v>
      </c>
      <c r="C1568" s="262">
        <v>3</v>
      </c>
      <c r="D1568" s="262">
        <v>1569517</v>
      </c>
      <c r="E1568" s="262">
        <v>30000</v>
      </c>
      <c r="F1568" s="262">
        <v>424194</v>
      </c>
      <c r="G1568" s="262">
        <f t="shared" si="267"/>
        <v>2023711</v>
      </c>
      <c r="H1568" s="262">
        <f t="shared" si="262"/>
        <v>4708551</v>
      </c>
      <c r="I1568" s="262">
        <f t="shared" si="264"/>
        <v>90000</v>
      </c>
      <c r="J1568" s="262">
        <f t="shared" si="265"/>
        <v>1272582</v>
      </c>
      <c r="K1568" s="262">
        <f t="shared" si="266"/>
        <v>6071133</v>
      </c>
      <c r="L1568" s="7"/>
    </row>
    <row r="1569" spans="1:12" s="17" customFormat="1" x14ac:dyDescent="0.25">
      <c r="A1569" s="612"/>
      <c r="B1569" s="271" t="s">
        <v>342</v>
      </c>
      <c r="C1569" s="262">
        <v>1</v>
      </c>
      <c r="D1569" s="262">
        <v>992228</v>
      </c>
      <c r="E1569" s="262">
        <v>30000</v>
      </c>
      <c r="F1569" s="262"/>
      <c r="G1569" s="262">
        <f t="shared" si="267"/>
        <v>1022228</v>
      </c>
      <c r="H1569" s="262">
        <f t="shared" si="262"/>
        <v>992228</v>
      </c>
      <c r="I1569" s="262">
        <f t="shared" si="264"/>
        <v>30000</v>
      </c>
      <c r="J1569" s="262">
        <f t="shared" si="265"/>
        <v>0</v>
      </c>
      <c r="K1569" s="262">
        <f t="shared" si="266"/>
        <v>1022228</v>
      </c>
      <c r="L1569" s="7"/>
    </row>
    <row r="1570" spans="1:12" s="17" customFormat="1" x14ac:dyDescent="0.25">
      <c r="A1570" s="612"/>
      <c r="B1570" s="271" t="s">
        <v>342</v>
      </c>
      <c r="C1570" s="262">
        <v>8</v>
      </c>
      <c r="D1570" s="262">
        <v>1618559</v>
      </c>
      <c r="E1570" s="262">
        <v>30000</v>
      </c>
      <c r="F1570" s="262">
        <v>435736</v>
      </c>
      <c r="G1570" s="262">
        <f t="shared" si="267"/>
        <v>2084295</v>
      </c>
      <c r="H1570" s="262">
        <f t="shared" si="262"/>
        <v>12948472</v>
      </c>
      <c r="I1570" s="262">
        <f t="shared" si="264"/>
        <v>240000</v>
      </c>
      <c r="J1570" s="262">
        <f t="shared" si="265"/>
        <v>3485888</v>
      </c>
      <c r="K1570" s="262">
        <f t="shared" si="266"/>
        <v>16674360</v>
      </c>
      <c r="L1570" s="7"/>
    </row>
    <row r="1571" spans="1:12" s="17" customFormat="1" x14ac:dyDescent="0.25">
      <c r="A1571" s="612"/>
      <c r="B1571" s="271" t="s">
        <v>343</v>
      </c>
      <c r="C1571" s="262">
        <v>9</v>
      </c>
      <c r="D1571" s="262">
        <v>1667601</v>
      </c>
      <c r="E1571" s="262">
        <v>30000</v>
      </c>
      <c r="F1571" s="262">
        <v>447198</v>
      </c>
      <c r="G1571" s="262">
        <f t="shared" si="267"/>
        <v>2144799</v>
      </c>
      <c r="H1571" s="262">
        <f t="shared" si="262"/>
        <v>15008409</v>
      </c>
      <c r="I1571" s="262">
        <f t="shared" si="264"/>
        <v>270000</v>
      </c>
      <c r="J1571" s="262">
        <f t="shared" si="265"/>
        <v>4024782</v>
      </c>
      <c r="K1571" s="262">
        <f t="shared" si="266"/>
        <v>19303191</v>
      </c>
      <c r="L1571" s="7"/>
    </row>
    <row r="1572" spans="1:12" s="17" customFormat="1" x14ac:dyDescent="0.25">
      <c r="A1572" s="612"/>
      <c r="B1572" s="271" t="s">
        <v>343</v>
      </c>
      <c r="C1572" s="262">
        <v>2</v>
      </c>
      <c r="D1572" s="262">
        <v>1023851</v>
      </c>
      <c r="E1572" s="262">
        <v>30000</v>
      </c>
      <c r="F1572" s="262"/>
      <c r="G1572" s="262">
        <f t="shared" si="267"/>
        <v>1053851</v>
      </c>
      <c r="H1572" s="262">
        <f t="shared" si="262"/>
        <v>2047702</v>
      </c>
      <c r="I1572" s="262">
        <f t="shared" si="264"/>
        <v>60000</v>
      </c>
      <c r="J1572" s="262">
        <f t="shared" si="265"/>
        <v>0</v>
      </c>
      <c r="K1572" s="262">
        <f t="shared" si="266"/>
        <v>2107702</v>
      </c>
      <c r="L1572" s="7"/>
    </row>
    <row r="1573" spans="1:12" s="17" customFormat="1" x14ac:dyDescent="0.25">
      <c r="A1573" s="612"/>
      <c r="B1573" s="271" t="s">
        <v>344</v>
      </c>
      <c r="C1573" s="262">
        <v>1</v>
      </c>
      <c r="D1573" s="262">
        <v>1055475</v>
      </c>
      <c r="E1573" s="262">
        <v>30000</v>
      </c>
      <c r="F1573" s="262"/>
      <c r="G1573" s="262">
        <f t="shared" si="267"/>
        <v>1085475</v>
      </c>
      <c r="H1573" s="262">
        <f t="shared" si="262"/>
        <v>1055475</v>
      </c>
      <c r="I1573" s="262">
        <f t="shared" si="264"/>
        <v>30000</v>
      </c>
      <c r="J1573" s="262">
        <f t="shared" si="265"/>
        <v>0</v>
      </c>
      <c r="K1573" s="262">
        <f t="shared" si="266"/>
        <v>1085475</v>
      </c>
      <c r="L1573" s="7"/>
    </row>
    <row r="1574" spans="1:12" s="17" customFormat="1" x14ac:dyDescent="0.25">
      <c r="A1574" s="612"/>
      <c r="B1574" s="271" t="s">
        <v>344</v>
      </c>
      <c r="C1574" s="262">
        <v>2</v>
      </c>
      <c r="D1574" s="262">
        <v>1716644</v>
      </c>
      <c r="E1574" s="262">
        <v>30000</v>
      </c>
      <c r="F1574" s="262">
        <v>458712</v>
      </c>
      <c r="G1574" s="262">
        <f t="shared" si="267"/>
        <v>2205356</v>
      </c>
      <c r="H1574" s="262">
        <f t="shared" si="262"/>
        <v>3433288</v>
      </c>
      <c r="I1574" s="262">
        <f t="shared" si="264"/>
        <v>60000</v>
      </c>
      <c r="J1574" s="262">
        <f t="shared" si="265"/>
        <v>917424</v>
      </c>
      <c r="K1574" s="262">
        <f t="shared" si="266"/>
        <v>4410712</v>
      </c>
      <c r="L1574" s="7"/>
    </row>
    <row r="1575" spans="1:12" s="17" customFormat="1" x14ac:dyDescent="0.25">
      <c r="A1575" s="612"/>
      <c r="B1575" s="271" t="s">
        <v>846</v>
      </c>
      <c r="C1575" s="262">
        <v>1</v>
      </c>
      <c r="D1575" s="262">
        <v>1087099</v>
      </c>
      <c r="E1575" s="262">
        <v>30000</v>
      </c>
      <c r="F1575" s="262"/>
      <c r="G1575" s="262">
        <f>SUM(D1575:F1575)</f>
        <v>1117099</v>
      </c>
      <c r="H1575" s="262">
        <f t="shared" si="262"/>
        <v>1087099</v>
      </c>
      <c r="I1575" s="262">
        <f t="shared" si="264"/>
        <v>30000</v>
      </c>
      <c r="J1575" s="262">
        <v>0</v>
      </c>
      <c r="K1575" s="262">
        <f t="shared" si="266"/>
        <v>1117099</v>
      </c>
      <c r="L1575" s="7"/>
    </row>
    <row r="1576" spans="1:12" s="17" customFormat="1" x14ac:dyDescent="0.25">
      <c r="A1576" s="612"/>
      <c r="B1576" s="421" t="s">
        <v>846</v>
      </c>
      <c r="C1576" s="262">
        <v>1</v>
      </c>
      <c r="D1576" s="262">
        <v>1765686</v>
      </c>
      <c r="E1576" s="262">
        <v>30000</v>
      </c>
      <c r="F1576" s="262">
        <v>470168</v>
      </c>
      <c r="G1576" s="262">
        <f t="shared" ref="G1576:G1621" si="268">SUM(D1576:F1576)</f>
        <v>2265854</v>
      </c>
      <c r="H1576" s="262">
        <f t="shared" si="262"/>
        <v>1765686</v>
      </c>
      <c r="I1576" s="262">
        <f t="shared" si="264"/>
        <v>30000</v>
      </c>
      <c r="J1576" s="262">
        <f t="shared" ref="J1576:J1621" si="269">C1576*F1576</f>
        <v>470168</v>
      </c>
      <c r="K1576" s="262">
        <f t="shared" si="266"/>
        <v>2265854</v>
      </c>
      <c r="L1576" s="7"/>
    </row>
    <row r="1577" spans="1:12" s="17" customFormat="1" x14ac:dyDescent="0.25">
      <c r="A1577" s="612"/>
      <c r="B1577" s="421" t="s">
        <v>847</v>
      </c>
      <c r="C1577" s="262">
        <v>1</v>
      </c>
      <c r="D1577" s="262">
        <v>1118722</v>
      </c>
      <c r="E1577" s="262">
        <v>30000</v>
      </c>
      <c r="F1577" s="262"/>
      <c r="G1577" s="262">
        <f t="shared" si="268"/>
        <v>1148722</v>
      </c>
      <c r="H1577" s="262">
        <f t="shared" si="262"/>
        <v>1118722</v>
      </c>
      <c r="I1577" s="262">
        <f t="shared" si="264"/>
        <v>30000</v>
      </c>
      <c r="J1577" s="262">
        <f t="shared" si="269"/>
        <v>0</v>
      </c>
      <c r="K1577" s="262">
        <f t="shared" si="266"/>
        <v>1148722</v>
      </c>
      <c r="L1577" s="7"/>
    </row>
    <row r="1578" spans="1:12" s="17" customFormat="1" x14ac:dyDescent="0.25">
      <c r="A1578" s="612"/>
      <c r="B1578" s="421" t="s">
        <v>881</v>
      </c>
      <c r="C1578" s="262">
        <v>2</v>
      </c>
      <c r="D1578" s="262">
        <v>1863770</v>
      </c>
      <c r="E1578" s="262">
        <v>30000</v>
      </c>
      <c r="F1578" s="262">
        <v>493208</v>
      </c>
      <c r="G1578" s="262">
        <f t="shared" si="268"/>
        <v>2386978</v>
      </c>
      <c r="H1578" s="262">
        <f t="shared" si="262"/>
        <v>3727540</v>
      </c>
      <c r="I1578" s="262">
        <f t="shared" si="264"/>
        <v>60000</v>
      </c>
      <c r="J1578" s="262">
        <f t="shared" si="269"/>
        <v>986416</v>
      </c>
      <c r="K1578" s="262">
        <f t="shared" si="266"/>
        <v>4773956</v>
      </c>
      <c r="L1578" s="7"/>
    </row>
    <row r="1579" spans="1:12" s="17" customFormat="1" x14ac:dyDescent="0.25">
      <c r="A1579" s="612"/>
      <c r="B1579" s="421" t="s">
        <v>882</v>
      </c>
      <c r="C1579" s="262">
        <v>1</v>
      </c>
      <c r="D1579" s="262">
        <v>1181969</v>
      </c>
      <c r="E1579" s="262">
        <v>30000</v>
      </c>
      <c r="F1579" s="262"/>
      <c r="G1579" s="262">
        <f t="shared" si="268"/>
        <v>1211969</v>
      </c>
      <c r="H1579" s="262">
        <f t="shared" si="262"/>
        <v>1181969</v>
      </c>
      <c r="I1579" s="262">
        <f t="shared" si="264"/>
        <v>30000</v>
      </c>
      <c r="J1579" s="262">
        <f t="shared" si="269"/>
        <v>0</v>
      </c>
      <c r="K1579" s="262">
        <f t="shared" si="266"/>
        <v>1211969</v>
      </c>
      <c r="L1579" s="7"/>
    </row>
    <row r="1580" spans="1:12" s="17" customFormat="1" x14ac:dyDescent="0.25">
      <c r="A1580" s="612"/>
      <c r="B1580" s="421" t="s">
        <v>883</v>
      </c>
      <c r="C1580" s="262">
        <v>1</v>
      </c>
      <c r="D1580" s="262">
        <v>1961854</v>
      </c>
      <c r="E1580" s="262">
        <v>30000</v>
      </c>
      <c r="F1580" s="262">
        <v>522224</v>
      </c>
      <c r="G1580" s="262">
        <f t="shared" si="268"/>
        <v>2514078</v>
      </c>
      <c r="H1580" s="262">
        <f t="shared" ref="H1580:H1621" si="270">C1580*D1580</f>
        <v>1961854</v>
      </c>
      <c r="I1580" s="262">
        <f t="shared" si="264"/>
        <v>30000</v>
      </c>
      <c r="J1580" s="262">
        <f t="shared" si="269"/>
        <v>522224</v>
      </c>
      <c r="K1580" s="262">
        <f t="shared" si="266"/>
        <v>2514078</v>
      </c>
      <c r="L1580" s="7"/>
    </row>
    <row r="1581" spans="1:12" s="17" customFormat="1" x14ac:dyDescent="0.25">
      <c r="A1581" s="612"/>
      <c r="B1581" s="421" t="s">
        <v>884</v>
      </c>
      <c r="C1581" s="262">
        <v>1</v>
      </c>
      <c r="D1581" s="262">
        <v>2010896</v>
      </c>
      <c r="E1581" s="262">
        <v>30000</v>
      </c>
      <c r="F1581" s="262">
        <v>527752</v>
      </c>
      <c r="G1581" s="262">
        <f t="shared" si="268"/>
        <v>2568648</v>
      </c>
      <c r="H1581" s="262">
        <f t="shared" si="270"/>
        <v>2010896</v>
      </c>
      <c r="I1581" s="262">
        <f t="shared" si="264"/>
        <v>30000</v>
      </c>
      <c r="J1581" s="262">
        <f t="shared" si="269"/>
        <v>527752</v>
      </c>
      <c r="K1581" s="262">
        <f t="shared" si="266"/>
        <v>2568648</v>
      </c>
      <c r="L1581" s="7"/>
    </row>
    <row r="1582" spans="1:12" s="17" customFormat="1" x14ac:dyDescent="0.25">
      <c r="A1582" s="612"/>
      <c r="B1582" s="421" t="s">
        <v>885</v>
      </c>
      <c r="C1582" s="262">
        <v>1</v>
      </c>
      <c r="D1582" s="262">
        <v>1094732</v>
      </c>
      <c r="E1582" s="262">
        <v>30000</v>
      </c>
      <c r="F1582" s="262"/>
      <c r="G1582" s="262">
        <f t="shared" si="268"/>
        <v>1124732</v>
      </c>
      <c r="H1582" s="262">
        <f t="shared" si="270"/>
        <v>1094732</v>
      </c>
      <c r="I1582" s="262">
        <f t="shared" si="264"/>
        <v>30000</v>
      </c>
      <c r="J1582" s="262">
        <f t="shared" si="269"/>
        <v>0</v>
      </c>
      <c r="K1582" s="262">
        <f t="shared" si="266"/>
        <v>1124732</v>
      </c>
      <c r="L1582" s="7"/>
    </row>
    <row r="1583" spans="1:12" s="17" customFormat="1" x14ac:dyDescent="0.25">
      <c r="A1583" s="612"/>
      <c r="B1583" s="421" t="s">
        <v>885</v>
      </c>
      <c r="C1583" s="262">
        <v>2</v>
      </c>
      <c r="D1583" s="262">
        <v>1857064</v>
      </c>
      <c r="E1583" s="262">
        <v>30000</v>
      </c>
      <c r="F1583" s="262">
        <v>562036</v>
      </c>
      <c r="G1583" s="262">
        <f t="shared" si="268"/>
        <v>2449100</v>
      </c>
      <c r="H1583" s="262">
        <f t="shared" si="270"/>
        <v>3714128</v>
      </c>
      <c r="I1583" s="262">
        <f t="shared" si="264"/>
        <v>60000</v>
      </c>
      <c r="J1583" s="262">
        <f t="shared" si="269"/>
        <v>1124072</v>
      </c>
      <c r="K1583" s="262">
        <f t="shared" si="266"/>
        <v>4898200</v>
      </c>
      <c r="L1583" s="7"/>
    </row>
    <row r="1584" spans="1:12" s="17" customFormat="1" x14ac:dyDescent="0.25">
      <c r="A1584" s="612"/>
      <c r="B1584" s="421" t="s">
        <v>849</v>
      </c>
      <c r="C1584" s="262">
        <v>5</v>
      </c>
      <c r="D1584" s="262">
        <v>1126631</v>
      </c>
      <c r="E1584" s="262">
        <v>30000</v>
      </c>
      <c r="F1584" s="262"/>
      <c r="G1584" s="262">
        <f t="shared" si="268"/>
        <v>1156631</v>
      </c>
      <c r="H1584" s="262">
        <f t="shared" si="270"/>
        <v>5633155</v>
      </c>
      <c r="I1584" s="262">
        <f t="shared" si="264"/>
        <v>150000</v>
      </c>
      <c r="J1584" s="262">
        <f t="shared" si="269"/>
        <v>0</v>
      </c>
      <c r="K1584" s="262">
        <f t="shared" si="266"/>
        <v>5783155</v>
      </c>
      <c r="L1584" s="7"/>
    </row>
    <row r="1585" spans="1:12" s="17" customFormat="1" x14ac:dyDescent="0.25">
      <c r="A1585" s="612"/>
      <c r="B1585" s="421" t="s">
        <v>849</v>
      </c>
      <c r="C1585" s="262">
        <v>7</v>
      </c>
      <c r="D1585" s="262">
        <v>1901527</v>
      </c>
      <c r="E1585" s="262">
        <v>30000</v>
      </c>
      <c r="F1585" s="262">
        <v>575012</v>
      </c>
      <c r="G1585" s="262">
        <f t="shared" si="268"/>
        <v>2506539</v>
      </c>
      <c r="H1585" s="262">
        <f t="shared" si="270"/>
        <v>13310689</v>
      </c>
      <c r="I1585" s="262">
        <f t="shared" ref="I1585:I1621" si="271">C1585*E1585</f>
        <v>210000</v>
      </c>
      <c r="J1585" s="262">
        <f t="shared" si="269"/>
        <v>4025084</v>
      </c>
      <c r="K1585" s="262">
        <f t="shared" ref="K1585:K1621" si="272">C1585*G1585</f>
        <v>17545773</v>
      </c>
      <c r="L1585" s="7"/>
    </row>
    <row r="1586" spans="1:12" s="17" customFormat="1" x14ac:dyDescent="0.25">
      <c r="A1586" s="612"/>
      <c r="B1586" s="421" t="s">
        <v>850</v>
      </c>
      <c r="C1586" s="262">
        <v>4</v>
      </c>
      <c r="D1586" s="262">
        <v>1945991</v>
      </c>
      <c r="E1586" s="262">
        <v>30000</v>
      </c>
      <c r="F1586" s="262">
        <v>588554</v>
      </c>
      <c r="G1586" s="262">
        <f t="shared" si="268"/>
        <v>2564545</v>
      </c>
      <c r="H1586" s="262">
        <f t="shared" si="270"/>
        <v>7783964</v>
      </c>
      <c r="I1586" s="262">
        <f t="shared" si="271"/>
        <v>120000</v>
      </c>
      <c r="J1586" s="262">
        <f t="shared" si="269"/>
        <v>2354216</v>
      </c>
      <c r="K1586" s="262">
        <f t="shared" si="272"/>
        <v>10258180</v>
      </c>
      <c r="L1586" s="7"/>
    </row>
    <row r="1587" spans="1:12" s="17" customFormat="1" x14ac:dyDescent="0.25">
      <c r="A1587" s="612"/>
      <c r="B1587" s="421" t="s">
        <v>860</v>
      </c>
      <c r="C1587" s="262">
        <v>1</v>
      </c>
      <c r="D1587" s="262">
        <v>1990455</v>
      </c>
      <c r="E1587" s="262">
        <v>30000</v>
      </c>
      <c r="F1587" s="262">
        <v>602064</v>
      </c>
      <c r="G1587" s="262">
        <f t="shared" si="268"/>
        <v>2622519</v>
      </c>
      <c r="H1587" s="262">
        <f t="shared" si="270"/>
        <v>1990455</v>
      </c>
      <c r="I1587" s="262">
        <f t="shared" si="271"/>
        <v>30000</v>
      </c>
      <c r="J1587" s="262">
        <f t="shared" si="269"/>
        <v>602064</v>
      </c>
      <c r="K1587" s="262">
        <f t="shared" si="272"/>
        <v>2622519</v>
      </c>
      <c r="L1587" s="7"/>
    </row>
    <row r="1588" spans="1:12" s="17" customFormat="1" x14ac:dyDescent="0.25">
      <c r="A1588" s="612"/>
      <c r="B1588" s="421" t="s">
        <v>829</v>
      </c>
      <c r="C1588" s="262">
        <v>2</v>
      </c>
      <c r="D1588" s="262">
        <v>2034918</v>
      </c>
      <c r="E1588" s="262">
        <v>30000</v>
      </c>
      <c r="F1588" s="262">
        <v>615410</v>
      </c>
      <c r="G1588" s="262">
        <f t="shared" si="268"/>
        <v>2680328</v>
      </c>
      <c r="H1588" s="262">
        <f t="shared" si="270"/>
        <v>4069836</v>
      </c>
      <c r="I1588" s="262">
        <f t="shared" si="271"/>
        <v>60000</v>
      </c>
      <c r="J1588" s="262">
        <f t="shared" si="269"/>
        <v>1230820</v>
      </c>
      <c r="K1588" s="262">
        <f t="shared" si="272"/>
        <v>5360656</v>
      </c>
      <c r="L1588" s="7"/>
    </row>
    <row r="1589" spans="1:12" s="17" customFormat="1" x14ac:dyDescent="0.25">
      <c r="A1589" s="612"/>
      <c r="B1589" s="421" t="s">
        <v>830</v>
      </c>
      <c r="C1589" s="262">
        <v>2</v>
      </c>
      <c r="D1589" s="262">
        <v>2079382</v>
      </c>
      <c r="E1589" s="262">
        <v>30000</v>
      </c>
      <c r="F1589" s="262">
        <v>628732</v>
      </c>
      <c r="G1589" s="262">
        <f t="shared" si="268"/>
        <v>2738114</v>
      </c>
      <c r="H1589" s="262">
        <f t="shared" si="270"/>
        <v>4158764</v>
      </c>
      <c r="I1589" s="262">
        <f t="shared" si="271"/>
        <v>60000</v>
      </c>
      <c r="J1589" s="262">
        <f t="shared" si="269"/>
        <v>1257464</v>
      </c>
      <c r="K1589" s="262">
        <f t="shared" si="272"/>
        <v>5476228</v>
      </c>
      <c r="L1589" s="7"/>
    </row>
    <row r="1590" spans="1:12" s="17" customFormat="1" x14ac:dyDescent="0.25">
      <c r="A1590" s="612"/>
      <c r="B1590" s="421" t="s">
        <v>831</v>
      </c>
      <c r="C1590" s="262">
        <v>1</v>
      </c>
      <c r="D1590" s="262">
        <v>1274303</v>
      </c>
      <c r="E1590" s="262">
        <v>30000</v>
      </c>
      <c r="F1590" s="262"/>
      <c r="G1590" s="262">
        <f t="shared" si="268"/>
        <v>1304303</v>
      </c>
      <c r="H1590" s="262">
        <f t="shared" si="270"/>
        <v>1274303</v>
      </c>
      <c r="I1590" s="262">
        <f t="shared" si="271"/>
        <v>30000</v>
      </c>
      <c r="J1590" s="262">
        <f t="shared" si="269"/>
        <v>0</v>
      </c>
      <c r="K1590" s="262">
        <f t="shared" si="272"/>
        <v>1304303</v>
      </c>
      <c r="L1590" s="7"/>
    </row>
    <row r="1591" spans="1:12" s="17" customFormat="1" x14ac:dyDescent="0.25">
      <c r="A1591" s="612"/>
      <c r="B1591" s="421" t="s">
        <v>832</v>
      </c>
      <c r="C1591" s="262">
        <v>4</v>
      </c>
      <c r="D1591" s="262">
        <v>2691877</v>
      </c>
      <c r="E1591" s="262">
        <v>30000</v>
      </c>
      <c r="F1591" s="262">
        <v>664770</v>
      </c>
      <c r="G1591" s="262">
        <f t="shared" si="268"/>
        <v>3386647</v>
      </c>
      <c r="H1591" s="262">
        <f t="shared" si="270"/>
        <v>10767508</v>
      </c>
      <c r="I1591" s="262">
        <f t="shared" si="271"/>
        <v>120000</v>
      </c>
      <c r="J1591" s="262">
        <f t="shared" si="269"/>
        <v>2659080</v>
      </c>
      <c r="K1591" s="262">
        <f t="shared" si="272"/>
        <v>13546588</v>
      </c>
      <c r="L1591" s="7"/>
    </row>
    <row r="1592" spans="1:12" s="17" customFormat="1" x14ac:dyDescent="0.25">
      <c r="A1592" s="612"/>
      <c r="B1592" s="421" t="s">
        <v>837</v>
      </c>
      <c r="C1592" s="262">
        <v>1</v>
      </c>
      <c r="D1592" s="262">
        <v>1379465</v>
      </c>
      <c r="E1592" s="262">
        <v>30000</v>
      </c>
      <c r="F1592" s="262"/>
      <c r="G1592" s="262">
        <f t="shared" si="268"/>
        <v>1409465</v>
      </c>
      <c r="H1592" s="262">
        <f t="shared" si="270"/>
        <v>1379465</v>
      </c>
      <c r="I1592" s="262">
        <f t="shared" si="271"/>
        <v>30000</v>
      </c>
      <c r="J1592" s="262">
        <f t="shared" si="269"/>
        <v>0</v>
      </c>
      <c r="K1592" s="262">
        <f t="shared" si="272"/>
        <v>1409465</v>
      </c>
      <c r="L1592" s="7"/>
    </row>
    <row r="1593" spans="1:12" s="17" customFormat="1" x14ac:dyDescent="0.25">
      <c r="A1593" s="612"/>
      <c r="B1593" s="421" t="s">
        <v>837</v>
      </c>
      <c r="C1593" s="262">
        <v>1</v>
      </c>
      <c r="D1593" s="262">
        <v>2759365</v>
      </c>
      <c r="E1593" s="262">
        <v>30000</v>
      </c>
      <c r="F1593" s="262">
        <v>681974</v>
      </c>
      <c r="G1593" s="262">
        <f t="shared" si="268"/>
        <v>3471339</v>
      </c>
      <c r="H1593" s="262">
        <f t="shared" si="270"/>
        <v>2759365</v>
      </c>
      <c r="I1593" s="262">
        <f t="shared" si="271"/>
        <v>30000</v>
      </c>
      <c r="J1593" s="262">
        <f t="shared" si="269"/>
        <v>681974</v>
      </c>
      <c r="K1593" s="262">
        <f t="shared" si="272"/>
        <v>3471339</v>
      </c>
      <c r="L1593" s="7"/>
    </row>
    <row r="1594" spans="1:12" s="17" customFormat="1" x14ac:dyDescent="0.25">
      <c r="A1594" s="612"/>
      <c r="B1594" s="421" t="s">
        <v>838</v>
      </c>
      <c r="C1594" s="262">
        <v>1</v>
      </c>
      <c r="D1594" s="262">
        <v>1432046</v>
      </c>
      <c r="E1594" s="262">
        <v>30000</v>
      </c>
      <c r="F1594" s="262"/>
      <c r="G1594" s="262">
        <f t="shared" si="268"/>
        <v>1462046</v>
      </c>
      <c r="H1594" s="262">
        <f t="shared" si="270"/>
        <v>1432046</v>
      </c>
      <c r="I1594" s="262">
        <f t="shared" si="271"/>
        <v>30000</v>
      </c>
      <c r="J1594" s="262">
        <f t="shared" si="269"/>
        <v>0</v>
      </c>
      <c r="K1594" s="262">
        <f t="shared" si="272"/>
        <v>1462046</v>
      </c>
      <c r="L1594" s="7"/>
    </row>
    <row r="1595" spans="1:12" s="17" customFormat="1" x14ac:dyDescent="0.25">
      <c r="A1595" s="612"/>
      <c r="B1595" s="421" t="s">
        <v>833</v>
      </c>
      <c r="C1595" s="262">
        <v>1</v>
      </c>
      <c r="D1595" s="262">
        <v>2894340</v>
      </c>
      <c r="E1595" s="262">
        <v>30000</v>
      </c>
      <c r="F1595" s="262">
        <v>716006</v>
      </c>
      <c r="G1595" s="262">
        <f t="shared" si="268"/>
        <v>3640346</v>
      </c>
      <c r="H1595" s="262">
        <f t="shared" si="270"/>
        <v>2894340</v>
      </c>
      <c r="I1595" s="262">
        <f t="shared" si="271"/>
        <v>30000</v>
      </c>
      <c r="J1595" s="262">
        <f t="shared" si="269"/>
        <v>716006</v>
      </c>
      <c r="K1595" s="262">
        <f t="shared" si="272"/>
        <v>3640346</v>
      </c>
      <c r="L1595" s="7"/>
    </row>
    <row r="1596" spans="1:12" s="17" customFormat="1" x14ac:dyDescent="0.25">
      <c r="A1596" s="612"/>
      <c r="B1596" s="421" t="s">
        <v>886</v>
      </c>
      <c r="C1596" s="262">
        <v>1</v>
      </c>
      <c r="D1596" s="262">
        <v>2961828</v>
      </c>
      <c r="E1596" s="262">
        <v>30000</v>
      </c>
      <c r="F1596" s="262">
        <v>729386</v>
      </c>
      <c r="G1596" s="262">
        <f t="shared" si="268"/>
        <v>3721214</v>
      </c>
      <c r="H1596" s="262">
        <f t="shared" si="270"/>
        <v>2961828</v>
      </c>
      <c r="I1596" s="262">
        <f t="shared" si="271"/>
        <v>30000</v>
      </c>
      <c r="J1596" s="262">
        <f t="shared" si="269"/>
        <v>729386</v>
      </c>
      <c r="K1596" s="262">
        <f t="shared" si="272"/>
        <v>3721214</v>
      </c>
      <c r="L1596" s="7"/>
    </row>
    <row r="1597" spans="1:12" s="17" customFormat="1" x14ac:dyDescent="0.25">
      <c r="A1597" s="612"/>
      <c r="B1597" s="421" t="s">
        <v>887</v>
      </c>
      <c r="C1597" s="262">
        <v>1</v>
      </c>
      <c r="D1597" s="262">
        <v>1747532</v>
      </c>
      <c r="E1597" s="262">
        <v>30000</v>
      </c>
      <c r="F1597" s="262"/>
      <c r="G1597" s="262">
        <f t="shared" si="268"/>
        <v>1777532</v>
      </c>
      <c r="H1597" s="262">
        <f t="shared" si="270"/>
        <v>1747532</v>
      </c>
      <c r="I1597" s="262">
        <f t="shared" si="271"/>
        <v>30000</v>
      </c>
      <c r="J1597" s="262">
        <f t="shared" si="269"/>
        <v>0</v>
      </c>
      <c r="K1597" s="262">
        <f t="shared" si="272"/>
        <v>1777532</v>
      </c>
      <c r="L1597" s="7"/>
    </row>
    <row r="1598" spans="1:12" s="17" customFormat="1" x14ac:dyDescent="0.25">
      <c r="A1598" s="612"/>
      <c r="B1598" s="421" t="s">
        <v>381</v>
      </c>
      <c r="C1598" s="262">
        <v>1</v>
      </c>
      <c r="D1598" s="262">
        <v>3170512</v>
      </c>
      <c r="E1598" s="262">
        <v>30000</v>
      </c>
      <c r="F1598" s="262">
        <v>745104</v>
      </c>
      <c r="G1598" s="262">
        <f t="shared" si="268"/>
        <v>3945616</v>
      </c>
      <c r="H1598" s="262">
        <f t="shared" si="270"/>
        <v>3170512</v>
      </c>
      <c r="I1598" s="262">
        <f t="shared" si="271"/>
        <v>30000</v>
      </c>
      <c r="J1598" s="262">
        <f t="shared" si="269"/>
        <v>745104</v>
      </c>
      <c r="K1598" s="262">
        <f t="shared" si="272"/>
        <v>3945616</v>
      </c>
      <c r="L1598" s="7"/>
    </row>
    <row r="1599" spans="1:12" s="17" customFormat="1" x14ac:dyDescent="0.25">
      <c r="A1599" s="612"/>
      <c r="B1599" s="421" t="s">
        <v>382</v>
      </c>
      <c r="C1599" s="262">
        <v>2</v>
      </c>
      <c r="D1599" s="262">
        <v>3262245</v>
      </c>
      <c r="E1599" s="262">
        <v>30000</v>
      </c>
      <c r="F1599" s="262">
        <v>793932</v>
      </c>
      <c r="G1599" s="262">
        <f t="shared" si="268"/>
        <v>4086177</v>
      </c>
      <c r="H1599" s="262">
        <f t="shared" si="270"/>
        <v>6524490</v>
      </c>
      <c r="I1599" s="262">
        <f t="shared" si="271"/>
        <v>60000</v>
      </c>
      <c r="J1599" s="262">
        <f t="shared" si="269"/>
        <v>1587864</v>
      </c>
      <c r="K1599" s="262">
        <f t="shared" si="272"/>
        <v>8172354</v>
      </c>
      <c r="L1599" s="7"/>
    </row>
    <row r="1600" spans="1:12" s="17" customFormat="1" x14ac:dyDescent="0.25">
      <c r="A1600" s="612"/>
      <c r="B1600" s="421" t="s">
        <v>383</v>
      </c>
      <c r="C1600" s="262">
        <v>1</v>
      </c>
      <c r="D1600" s="262">
        <v>1528878</v>
      </c>
      <c r="E1600" s="262">
        <v>30000</v>
      </c>
      <c r="F1600" s="262"/>
      <c r="G1600" s="262">
        <f t="shared" si="268"/>
        <v>1558878</v>
      </c>
      <c r="H1600" s="262">
        <f t="shared" si="270"/>
        <v>1528878</v>
      </c>
      <c r="I1600" s="262">
        <f t="shared" si="271"/>
        <v>30000</v>
      </c>
      <c r="J1600" s="262">
        <f t="shared" si="269"/>
        <v>0</v>
      </c>
      <c r="K1600" s="262">
        <f t="shared" si="272"/>
        <v>1558878</v>
      </c>
      <c r="L1600" s="7"/>
    </row>
    <row r="1601" spans="1:12" s="17" customFormat="1" x14ac:dyDescent="0.25">
      <c r="A1601" s="612"/>
      <c r="B1601" s="421" t="s">
        <v>383</v>
      </c>
      <c r="C1601" s="262">
        <v>2</v>
      </c>
      <c r="D1601" s="262">
        <v>3353978</v>
      </c>
      <c r="E1601" s="262">
        <v>30000</v>
      </c>
      <c r="F1601" s="262">
        <v>817056</v>
      </c>
      <c r="G1601" s="262">
        <f t="shared" si="268"/>
        <v>4201034</v>
      </c>
      <c r="H1601" s="262">
        <f t="shared" si="270"/>
        <v>6707956</v>
      </c>
      <c r="I1601" s="262">
        <f t="shared" si="271"/>
        <v>60000</v>
      </c>
      <c r="J1601" s="262">
        <f t="shared" si="269"/>
        <v>1634112</v>
      </c>
      <c r="K1601" s="262">
        <f t="shared" si="272"/>
        <v>8402068</v>
      </c>
      <c r="L1601" s="7"/>
    </row>
    <row r="1602" spans="1:12" s="17" customFormat="1" x14ac:dyDescent="0.25">
      <c r="A1602" s="612"/>
      <c r="B1602" s="421" t="s">
        <v>825</v>
      </c>
      <c r="C1602" s="262">
        <v>2</v>
      </c>
      <c r="D1602" s="262">
        <v>1584468</v>
      </c>
      <c r="E1602" s="262">
        <v>30000</v>
      </c>
      <c r="F1602" s="262"/>
      <c r="G1602" s="262">
        <f t="shared" si="268"/>
        <v>1614468</v>
      </c>
      <c r="H1602" s="262">
        <f t="shared" si="270"/>
        <v>3168936</v>
      </c>
      <c r="I1602" s="262">
        <f t="shared" si="271"/>
        <v>60000</v>
      </c>
      <c r="J1602" s="262">
        <f t="shared" si="269"/>
        <v>0</v>
      </c>
      <c r="K1602" s="262">
        <f t="shared" si="272"/>
        <v>3228936</v>
      </c>
      <c r="L1602" s="7"/>
    </row>
    <row r="1603" spans="1:12" s="17" customFormat="1" x14ac:dyDescent="0.25">
      <c r="A1603" s="612"/>
      <c r="B1603" s="421" t="s">
        <v>628</v>
      </c>
      <c r="C1603" s="262">
        <v>2</v>
      </c>
      <c r="D1603" s="262">
        <v>1751236</v>
      </c>
      <c r="E1603" s="262">
        <v>30000</v>
      </c>
      <c r="F1603" s="262"/>
      <c r="G1603" s="262">
        <f t="shared" si="268"/>
        <v>1781236</v>
      </c>
      <c r="H1603" s="262">
        <f t="shared" si="270"/>
        <v>3502472</v>
      </c>
      <c r="I1603" s="262">
        <f t="shared" si="271"/>
        <v>60000</v>
      </c>
      <c r="J1603" s="262">
        <f t="shared" si="269"/>
        <v>0</v>
      </c>
      <c r="K1603" s="262">
        <f t="shared" si="272"/>
        <v>3562472</v>
      </c>
      <c r="L1603" s="7"/>
    </row>
    <row r="1604" spans="1:12" s="17" customFormat="1" x14ac:dyDescent="0.25">
      <c r="A1604" s="612"/>
      <c r="B1604" s="421" t="s">
        <v>390</v>
      </c>
      <c r="C1604" s="262">
        <v>2</v>
      </c>
      <c r="D1604" s="262">
        <v>1918005</v>
      </c>
      <c r="E1604" s="262">
        <v>30000</v>
      </c>
      <c r="F1604" s="262">
        <v>932424</v>
      </c>
      <c r="G1604" s="262">
        <f t="shared" si="268"/>
        <v>2880429</v>
      </c>
      <c r="H1604" s="262">
        <f t="shared" si="270"/>
        <v>3836010</v>
      </c>
      <c r="I1604" s="262">
        <f t="shared" si="271"/>
        <v>60000</v>
      </c>
      <c r="J1604" s="262">
        <f t="shared" si="269"/>
        <v>1864848</v>
      </c>
      <c r="K1604" s="262">
        <f t="shared" si="272"/>
        <v>5760858</v>
      </c>
      <c r="L1604" s="7"/>
    </row>
    <row r="1605" spans="1:12" s="17" customFormat="1" x14ac:dyDescent="0.25">
      <c r="A1605" s="612"/>
      <c r="B1605" s="421" t="s">
        <v>503</v>
      </c>
      <c r="C1605" s="262">
        <v>4</v>
      </c>
      <c r="D1605" s="262">
        <v>3899176</v>
      </c>
      <c r="E1605" s="262">
        <v>30000</v>
      </c>
      <c r="F1605" s="262">
        <v>921684</v>
      </c>
      <c r="G1605" s="262">
        <f t="shared" si="268"/>
        <v>4850860</v>
      </c>
      <c r="H1605" s="262">
        <f t="shared" si="270"/>
        <v>15596704</v>
      </c>
      <c r="I1605" s="262">
        <f t="shared" si="271"/>
        <v>120000</v>
      </c>
      <c r="J1605" s="262">
        <f t="shared" si="269"/>
        <v>3686736</v>
      </c>
      <c r="K1605" s="262">
        <f t="shared" si="272"/>
        <v>19403440</v>
      </c>
      <c r="L1605" s="7"/>
    </row>
    <row r="1606" spans="1:12" s="17" customFormat="1" x14ac:dyDescent="0.25">
      <c r="A1606" s="612"/>
      <c r="B1606" s="421" t="s">
        <v>826</v>
      </c>
      <c r="C1606" s="262">
        <v>1</v>
      </c>
      <c r="D1606" s="262">
        <v>1622839</v>
      </c>
      <c r="E1606" s="262">
        <v>30000</v>
      </c>
      <c r="F1606" s="262"/>
      <c r="G1606" s="262">
        <f t="shared" si="268"/>
        <v>1652839</v>
      </c>
      <c r="H1606" s="262">
        <f t="shared" si="270"/>
        <v>1622839</v>
      </c>
      <c r="I1606" s="262">
        <f t="shared" si="271"/>
        <v>30000</v>
      </c>
      <c r="J1606" s="262">
        <f t="shared" si="269"/>
        <v>0</v>
      </c>
      <c r="K1606" s="262">
        <f t="shared" si="272"/>
        <v>1652839</v>
      </c>
      <c r="L1606" s="7"/>
    </row>
    <row r="1607" spans="1:12" s="17" customFormat="1" x14ac:dyDescent="0.25">
      <c r="A1607" s="612"/>
      <c r="B1607" s="421" t="s">
        <v>826</v>
      </c>
      <c r="C1607" s="262">
        <v>7</v>
      </c>
      <c r="D1607" s="262">
        <v>4007961</v>
      </c>
      <c r="E1607" s="262">
        <v>30000</v>
      </c>
      <c r="F1607" s="262">
        <v>943600</v>
      </c>
      <c r="G1607" s="262">
        <f t="shared" si="268"/>
        <v>4981561</v>
      </c>
      <c r="H1607" s="262">
        <f t="shared" si="270"/>
        <v>28055727</v>
      </c>
      <c r="I1607" s="262">
        <f t="shared" si="271"/>
        <v>210000</v>
      </c>
      <c r="J1607" s="262">
        <f t="shared" si="269"/>
        <v>6605200</v>
      </c>
      <c r="K1607" s="262">
        <f t="shared" si="272"/>
        <v>34870927</v>
      </c>
      <c r="L1607" s="7"/>
    </row>
    <row r="1608" spans="1:12" s="17" customFormat="1" x14ac:dyDescent="0.25">
      <c r="A1608" s="612"/>
      <c r="B1608" s="421" t="s">
        <v>478</v>
      </c>
      <c r="C1608" s="262">
        <v>1</v>
      </c>
      <c r="D1608" s="262">
        <v>4116745</v>
      </c>
      <c r="E1608" s="262">
        <v>30000</v>
      </c>
      <c r="F1608" s="262">
        <v>973080</v>
      </c>
      <c r="G1608" s="262">
        <f t="shared" si="268"/>
        <v>5119825</v>
      </c>
      <c r="H1608" s="262">
        <f t="shared" si="270"/>
        <v>4116745</v>
      </c>
      <c r="I1608" s="262">
        <f t="shared" si="271"/>
        <v>30000</v>
      </c>
      <c r="J1608" s="262">
        <f t="shared" si="269"/>
        <v>973080</v>
      </c>
      <c r="K1608" s="262">
        <f t="shared" si="272"/>
        <v>5119825</v>
      </c>
      <c r="L1608" s="7"/>
    </row>
    <row r="1609" spans="1:12" s="17" customFormat="1" x14ac:dyDescent="0.25">
      <c r="A1609" s="612"/>
      <c r="B1609" s="421" t="s">
        <v>392</v>
      </c>
      <c r="C1609" s="262">
        <v>1</v>
      </c>
      <c r="D1609" s="262">
        <v>1742530</v>
      </c>
      <c r="E1609" s="262">
        <v>30000</v>
      </c>
      <c r="F1609" s="262"/>
      <c r="G1609" s="262">
        <f t="shared" si="268"/>
        <v>1772530</v>
      </c>
      <c r="H1609" s="262">
        <f t="shared" si="270"/>
        <v>1742530</v>
      </c>
      <c r="I1609" s="262">
        <f t="shared" si="271"/>
        <v>30000</v>
      </c>
      <c r="J1609" s="262">
        <f t="shared" si="269"/>
        <v>0</v>
      </c>
      <c r="K1609" s="262">
        <f t="shared" si="272"/>
        <v>1772530</v>
      </c>
      <c r="L1609" s="7"/>
    </row>
    <row r="1610" spans="1:12" s="17" customFormat="1" x14ac:dyDescent="0.25">
      <c r="A1610" s="612"/>
      <c r="B1610" s="421" t="s">
        <v>691</v>
      </c>
      <c r="C1610" s="262">
        <v>1</v>
      </c>
      <c r="D1610" s="262">
        <v>1802375</v>
      </c>
      <c r="E1610" s="262">
        <v>30000</v>
      </c>
      <c r="F1610" s="262"/>
      <c r="G1610" s="262">
        <f t="shared" si="268"/>
        <v>1832375</v>
      </c>
      <c r="H1610" s="262">
        <f t="shared" si="270"/>
        <v>1802375</v>
      </c>
      <c r="I1610" s="262">
        <f t="shared" si="271"/>
        <v>30000</v>
      </c>
      <c r="J1610" s="262">
        <f t="shared" si="269"/>
        <v>0</v>
      </c>
      <c r="K1610" s="262">
        <f t="shared" si="272"/>
        <v>1832375</v>
      </c>
      <c r="L1610" s="7"/>
    </row>
    <row r="1611" spans="1:12" s="17" customFormat="1" x14ac:dyDescent="0.25">
      <c r="A1611" s="612"/>
      <c r="B1611" s="421" t="s">
        <v>691</v>
      </c>
      <c r="C1611" s="262">
        <v>1</v>
      </c>
      <c r="D1611" s="262">
        <v>4334315</v>
      </c>
      <c r="E1611" s="262">
        <v>30000</v>
      </c>
      <c r="F1611" s="262">
        <v>1028560</v>
      </c>
      <c r="G1611" s="262">
        <f t="shared" si="268"/>
        <v>5392875</v>
      </c>
      <c r="H1611" s="262">
        <f t="shared" si="270"/>
        <v>4334315</v>
      </c>
      <c r="I1611" s="262">
        <f t="shared" si="271"/>
        <v>30000</v>
      </c>
      <c r="J1611" s="262">
        <f t="shared" si="269"/>
        <v>1028560</v>
      </c>
      <c r="K1611" s="262">
        <f t="shared" si="272"/>
        <v>5392875</v>
      </c>
      <c r="L1611" s="7"/>
    </row>
    <row r="1612" spans="1:12" s="17" customFormat="1" x14ac:dyDescent="0.25">
      <c r="A1612" s="612"/>
      <c r="B1612" s="421" t="s">
        <v>855</v>
      </c>
      <c r="C1612" s="262">
        <v>2</v>
      </c>
      <c r="D1612" s="262">
        <v>1862220</v>
      </c>
      <c r="E1612" s="262">
        <v>30000</v>
      </c>
      <c r="F1612" s="262"/>
      <c r="G1612" s="262">
        <f t="shared" si="268"/>
        <v>1892220</v>
      </c>
      <c r="H1612" s="262">
        <f t="shared" si="270"/>
        <v>3724440</v>
      </c>
      <c r="I1612" s="262">
        <f t="shared" si="271"/>
        <v>60000</v>
      </c>
      <c r="J1612" s="262">
        <f t="shared" si="269"/>
        <v>0</v>
      </c>
      <c r="K1612" s="262">
        <f t="shared" si="272"/>
        <v>3784440</v>
      </c>
      <c r="L1612" s="7"/>
    </row>
    <row r="1613" spans="1:12" s="17" customFormat="1" x14ac:dyDescent="0.25">
      <c r="A1613" s="612"/>
      <c r="B1613" s="421" t="s">
        <v>855</v>
      </c>
      <c r="C1613" s="262">
        <v>1</v>
      </c>
      <c r="D1613" s="262">
        <v>4443100</v>
      </c>
      <c r="E1613" s="262">
        <v>30000</v>
      </c>
      <c r="F1613" s="262">
        <v>1055916</v>
      </c>
      <c r="G1613" s="262">
        <f t="shared" si="268"/>
        <v>5529016</v>
      </c>
      <c r="H1613" s="262">
        <f t="shared" si="270"/>
        <v>4443100</v>
      </c>
      <c r="I1613" s="262">
        <f t="shared" si="271"/>
        <v>30000</v>
      </c>
      <c r="J1613" s="262">
        <f t="shared" si="269"/>
        <v>1055916</v>
      </c>
      <c r="K1613" s="262">
        <f t="shared" si="272"/>
        <v>5529016</v>
      </c>
      <c r="L1613" s="7"/>
    </row>
    <row r="1614" spans="1:12" s="17" customFormat="1" x14ac:dyDescent="0.25">
      <c r="A1614" s="612"/>
      <c r="B1614" s="421" t="s">
        <v>395</v>
      </c>
      <c r="C1614" s="262">
        <v>1</v>
      </c>
      <c r="D1614" s="262">
        <v>4551885</v>
      </c>
      <c r="E1614" s="262">
        <v>30000</v>
      </c>
      <c r="F1614" s="262">
        <v>1174708</v>
      </c>
      <c r="G1614" s="262">
        <f t="shared" si="268"/>
        <v>5756593</v>
      </c>
      <c r="H1614" s="262">
        <f t="shared" si="270"/>
        <v>4551885</v>
      </c>
      <c r="I1614" s="262">
        <f t="shared" si="271"/>
        <v>30000</v>
      </c>
      <c r="J1614" s="262">
        <f t="shared" si="269"/>
        <v>1174708</v>
      </c>
      <c r="K1614" s="262">
        <f t="shared" si="272"/>
        <v>5756593</v>
      </c>
      <c r="L1614" s="7"/>
    </row>
    <row r="1615" spans="1:12" s="17" customFormat="1" x14ac:dyDescent="0.25">
      <c r="A1615" s="612"/>
      <c r="B1615" s="421" t="s">
        <v>480</v>
      </c>
      <c r="C1615" s="262">
        <v>1</v>
      </c>
      <c r="D1615" s="262">
        <v>2194212</v>
      </c>
      <c r="E1615" s="262">
        <v>30000</v>
      </c>
      <c r="F1615" s="262"/>
      <c r="G1615" s="262">
        <f t="shared" si="268"/>
        <v>2224212</v>
      </c>
      <c r="H1615" s="262">
        <f t="shared" si="270"/>
        <v>2194212</v>
      </c>
      <c r="I1615" s="262">
        <f t="shared" si="271"/>
        <v>30000</v>
      </c>
      <c r="J1615" s="262">
        <f t="shared" si="269"/>
        <v>0</v>
      </c>
      <c r="K1615" s="262">
        <f t="shared" si="272"/>
        <v>2224212</v>
      </c>
      <c r="L1615" s="7"/>
    </row>
    <row r="1616" spans="1:12" s="17" customFormat="1" x14ac:dyDescent="0.25">
      <c r="A1616" s="612"/>
      <c r="B1616" s="421" t="s">
        <v>480</v>
      </c>
      <c r="C1616" s="262">
        <v>2</v>
      </c>
      <c r="D1616" s="262">
        <v>4928033</v>
      </c>
      <c r="E1616" s="262">
        <v>30000</v>
      </c>
      <c r="F1616" s="262">
        <v>1111100</v>
      </c>
      <c r="G1616" s="262">
        <f t="shared" si="268"/>
        <v>6069133</v>
      </c>
      <c r="H1616" s="262">
        <f t="shared" si="270"/>
        <v>9856066</v>
      </c>
      <c r="I1616" s="262">
        <f t="shared" si="271"/>
        <v>60000</v>
      </c>
      <c r="J1616" s="262">
        <f t="shared" si="269"/>
        <v>2222200</v>
      </c>
      <c r="K1616" s="262">
        <f t="shared" si="272"/>
        <v>12138266</v>
      </c>
      <c r="L1616" s="7"/>
    </row>
    <row r="1617" spans="1:12" s="17" customFormat="1" x14ac:dyDescent="0.25">
      <c r="A1617" s="612"/>
      <c r="B1617" s="421" t="s">
        <v>401</v>
      </c>
      <c r="C1617" s="262">
        <v>5</v>
      </c>
      <c r="D1617" s="262">
        <v>5053127</v>
      </c>
      <c r="E1617" s="262">
        <v>30000</v>
      </c>
      <c r="F1617" s="262">
        <v>1166636</v>
      </c>
      <c r="G1617" s="262">
        <f t="shared" si="268"/>
        <v>6249763</v>
      </c>
      <c r="H1617" s="262">
        <f t="shared" si="270"/>
        <v>25265635</v>
      </c>
      <c r="I1617" s="262">
        <f t="shared" si="271"/>
        <v>150000</v>
      </c>
      <c r="J1617" s="262">
        <f t="shared" si="269"/>
        <v>5833180</v>
      </c>
      <c r="K1617" s="262">
        <f t="shared" si="272"/>
        <v>31248815</v>
      </c>
      <c r="L1617" s="7"/>
    </row>
    <row r="1618" spans="1:12" s="17" customFormat="1" x14ac:dyDescent="0.25">
      <c r="A1618" s="612"/>
      <c r="B1618" s="421" t="s">
        <v>544</v>
      </c>
      <c r="C1618" s="262">
        <v>1</v>
      </c>
      <c r="D1618" s="262">
        <v>2705563</v>
      </c>
      <c r="E1618" s="262">
        <v>30000</v>
      </c>
      <c r="F1618" s="262"/>
      <c r="G1618" s="262">
        <f t="shared" si="268"/>
        <v>2735563</v>
      </c>
      <c r="H1618" s="262">
        <f t="shared" si="270"/>
        <v>2705563</v>
      </c>
      <c r="I1618" s="262">
        <f t="shared" si="271"/>
        <v>30000</v>
      </c>
      <c r="J1618" s="262">
        <f t="shared" si="269"/>
        <v>0</v>
      </c>
      <c r="K1618" s="262">
        <f t="shared" si="272"/>
        <v>2735563</v>
      </c>
      <c r="L1618" s="7"/>
    </row>
    <row r="1619" spans="1:12" s="17" customFormat="1" x14ac:dyDescent="0.25">
      <c r="A1619" s="612"/>
      <c r="B1619" s="421" t="s">
        <v>583</v>
      </c>
      <c r="C1619" s="262">
        <v>1</v>
      </c>
      <c r="D1619" s="262">
        <v>2805669</v>
      </c>
      <c r="E1619" s="262">
        <v>30000</v>
      </c>
      <c r="F1619" s="262"/>
      <c r="G1619" s="262">
        <f t="shared" si="268"/>
        <v>2835669</v>
      </c>
      <c r="H1619" s="262">
        <f t="shared" si="270"/>
        <v>2805669</v>
      </c>
      <c r="I1619" s="262">
        <f t="shared" si="271"/>
        <v>30000</v>
      </c>
      <c r="J1619" s="262">
        <f t="shared" si="269"/>
        <v>0</v>
      </c>
      <c r="K1619" s="262">
        <f t="shared" si="272"/>
        <v>2835669</v>
      </c>
      <c r="L1619" s="7"/>
    </row>
    <row r="1620" spans="1:12" s="17" customFormat="1" x14ac:dyDescent="0.25">
      <c r="A1620" s="612"/>
      <c r="B1620" s="421" t="s">
        <v>408</v>
      </c>
      <c r="C1620" s="262">
        <v>1</v>
      </c>
      <c r="D1620" s="262">
        <v>3105986</v>
      </c>
      <c r="E1620" s="262">
        <v>30000</v>
      </c>
      <c r="F1620" s="262">
        <v>1257208</v>
      </c>
      <c r="G1620" s="262">
        <f t="shared" si="268"/>
        <v>4393194</v>
      </c>
      <c r="H1620" s="262">
        <f t="shared" si="270"/>
        <v>3105986</v>
      </c>
      <c r="I1620" s="262">
        <f t="shared" si="271"/>
        <v>30000</v>
      </c>
      <c r="J1620" s="262">
        <f t="shared" si="269"/>
        <v>1257208</v>
      </c>
      <c r="K1620" s="262">
        <f t="shared" si="272"/>
        <v>4393194</v>
      </c>
      <c r="L1620" s="7"/>
    </row>
    <row r="1621" spans="1:12" s="17" customFormat="1" x14ac:dyDescent="0.25">
      <c r="A1621" s="612"/>
      <c r="B1621" s="421" t="s">
        <v>540</v>
      </c>
      <c r="C1621" s="262">
        <v>2</v>
      </c>
      <c r="D1621" s="262">
        <v>5311603</v>
      </c>
      <c r="E1621" s="262">
        <v>30000</v>
      </c>
      <c r="F1621" s="262"/>
      <c r="G1621" s="262">
        <f t="shared" si="268"/>
        <v>5341603</v>
      </c>
      <c r="H1621" s="262">
        <f t="shared" si="270"/>
        <v>10623206</v>
      </c>
      <c r="I1621" s="262">
        <f t="shared" si="271"/>
        <v>60000</v>
      </c>
      <c r="J1621" s="262">
        <f t="shared" si="269"/>
        <v>0</v>
      </c>
      <c r="K1621" s="262">
        <f t="shared" si="272"/>
        <v>10683206</v>
      </c>
      <c r="L1621" s="7"/>
    </row>
    <row r="1622" spans="1:12" s="6" customFormat="1" x14ac:dyDescent="0.25">
      <c r="A1622" s="12" t="s">
        <v>1</v>
      </c>
      <c r="B1622" s="271" t="s">
        <v>415</v>
      </c>
      <c r="C1622" s="602">
        <f>SUM(C1516:C1621)</f>
        <v>641</v>
      </c>
      <c r="D1622" s="602">
        <f>SUM(D1516:D1621)</f>
        <v>171815673</v>
      </c>
      <c r="E1622" s="602">
        <f>SUM(E1516:E1621)</f>
        <v>3180000</v>
      </c>
      <c r="F1622" s="602">
        <f>SUM(F1516:F1620)</f>
        <v>30971057</v>
      </c>
      <c r="G1622" s="602">
        <f>SUM(G1516:G1621)</f>
        <v>205936730</v>
      </c>
      <c r="H1622" s="602">
        <f>SUM(H1516:H1621)</f>
        <v>763203790</v>
      </c>
      <c r="I1622" s="602">
        <f>SUM(I1516:I1621)</f>
        <v>19230000</v>
      </c>
      <c r="J1622" s="602">
        <f>SUM(J1516:J1621)</f>
        <v>167947973</v>
      </c>
      <c r="K1622" s="602">
        <f>SUM(K1516:K1621)</f>
        <v>950291763</v>
      </c>
      <c r="L1622" s="7"/>
    </row>
    <row r="1623" spans="1:12" s="17" customFormat="1" x14ac:dyDescent="0.25">
      <c r="A1623" s="12"/>
      <c r="B1623" s="272"/>
      <c r="C1623" s="602"/>
      <c r="D1623" s="267"/>
      <c r="E1623" s="262"/>
      <c r="F1623" s="262"/>
      <c r="G1623" s="262"/>
      <c r="H1623" s="262"/>
      <c r="I1623" s="262"/>
      <c r="J1623" s="262"/>
      <c r="K1623" s="262"/>
      <c r="L1623" s="7"/>
    </row>
    <row r="1624" spans="1:12" s="6" customFormat="1" x14ac:dyDescent="0.25">
      <c r="A1624" s="612"/>
      <c r="B1624" s="272" t="s">
        <v>420</v>
      </c>
      <c r="C1624" s="262">
        <v>1</v>
      </c>
      <c r="D1624" s="267">
        <v>9273943</v>
      </c>
      <c r="E1624" s="262">
        <v>374361</v>
      </c>
      <c r="F1624" s="262">
        <v>7914876</v>
      </c>
      <c r="G1624" s="262">
        <f>SUM(D1624:F1624)</f>
        <v>17563180</v>
      </c>
      <c r="H1624" s="262">
        <f>C1624*D1624</f>
        <v>9273943</v>
      </c>
      <c r="I1624" s="262">
        <f>C1624*E1624</f>
        <v>374361</v>
      </c>
      <c r="J1624" s="262">
        <f>C1624*F1624</f>
        <v>7914876</v>
      </c>
      <c r="K1624" s="262">
        <f>C1624*G1624</f>
        <v>17563180</v>
      </c>
      <c r="L1624" s="7"/>
    </row>
    <row r="1625" spans="1:12" s="6" customFormat="1" x14ac:dyDescent="0.25">
      <c r="A1625" s="612"/>
      <c r="B1625" s="272"/>
      <c r="C1625" s="262">
        <f>SUM(C1623:C1624)</f>
        <v>1</v>
      </c>
      <c r="D1625" s="262">
        <v>9273943</v>
      </c>
      <c r="E1625" s="262">
        <f>SUM(E1623:E1624)</f>
        <v>374361</v>
      </c>
      <c r="F1625" s="262">
        <f>SUM(F1623:F1624)</f>
        <v>7914876</v>
      </c>
      <c r="G1625" s="262">
        <f>SUM(D1625:F1625)</f>
        <v>17563180</v>
      </c>
      <c r="H1625" s="262">
        <f>SUM(H1623:H1624)</f>
        <v>9273943</v>
      </c>
      <c r="I1625" s="262">
        <f>SUM(I1623:I1624)</f>
        <v>374361</v>
      </c>
      <c r="J1625" s="262">
        <f>SUM(J1623:J1624)</f>
        <v>7914876</v>
      </c>
      <c r="K1625" s="262">
        <f>SUM(K1623:K1624)</f>
        <v>17563180</v>
      </c>
      <c r="L1625" s="7"/>
    </row>
    <row r="1626" spans="1:12" s="6" customFormat="1" x14ac:dyDescent="0.25">
      <c r="A1626" s="612"/>
      <c r="B1626" s="261"/>
      <c r="C1626" s="264">
        <f>C1622+C1625</f>
        <v>642</v>
      </c>
      <c r="D1626" s="264">
        <f>D1622+D1625</f>
        <v>181089616</v>
      </c>
      <c r="E1626" s="264">
        <f>E1622+E1625</f>
        <v>3554361</v>
      </c>
      <c r="F1626" s="264">
        <f>F1622+F1625</f>
        <v>38885933</v>
      </c>
      <c r="G1626" s="602">
        <f>SUM(D1626:F1626)</f>
        <v>223529910</v>
      </c>
      <c r="H1626" s="264">
        <f>H1622+H1625</f>
        <v>772477733</v>
      </c>
      <c r="I1626" s="264">
        <f>I1622+I1625</f>
        <v>19604361</v>
      </c>
      <c r="J1626" s="264">
        <f>J1622+J1625</f>
        <v>175862849</v>
      </c>
      <c r="K1626" s="264">
        <f>K1622+K1625</f>
        <v>967854943</v>
      </c>
      <c r="L1626" s="7"/>
    </row>
    <row r="1627" spans="1:12" s="6" customFormat="1" x14ac:dyDescent="0.2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7"/>
    </row>
    <row r="1628" spans="1:12" s="6" customFormat="1" x14ac:dyDescent="0.2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7"/>
    </row>
    <row r="1629" spans="1:12" s="6" customFormat="1" x14ac:dyDescent="0.2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7"/>
    </row>
    <row r="1630" spans="1:12" ht="20.25" x14ac:dyDescent="0.3">
      <c r="A1630" s="951" t="s">
        <v>990</v>
      </c>
      <c r="B1630" s="951"/>
      <c r="C1630" s="951"/>
      <c r="D1630" s="951"/>
      <c r="E1630" s="951"/>
      <c r="F1630" s="951"/>
      <c r="G1630" s="951"/>
      <c r="H1630" s="951"/>
      <c r="I1630" s="951"/>
      <c r="J1630" s="951"/>
      <c r="K1630" s="951"/>
      <c r="L1630" s="7"/>
    </row>
    <row r="1631" spans="1:12" ht="18" x14ac:dyDescent="0.25">
      <c r="A1631" s="952" t="s">
        <v>226</v>
      </c>
      <c r="B1631" s="952"/>
      <c r="C1631" s="952"/>
      <c r="D1631" s="952"/>
      <c r="E1631" s="952"/>
      <c r="F1631" s="952"/>
      <c r="G1631" s="952"/>
      <c r="H1631" s="952"/>
      <c r="I1631" s="952"/>
      <c r="J1631" s="952"/>
      <c r="K1631" s="952"/>
      <c r="L1631" s="7"/>
    </row>
    <row r="1632" spans="1:12" ht="18" x14ac:dyDescent="0.25">
      <c r="A1632" s="952" t="s">
        <v>227</v>
      </c>
      <c r="B1632" s="962"/>
      <c r="C1632" s="962"/>
      <c r="D1632" s="962"/>
      <c r="E1632" s="962"/>
      <c r="F1632" s="962"/>
      <c r="G1632" s="962"/>
      <c r="H1632" s="962"/>
      <c r="I1632" s="962"/>
      <c r="J1632" s="962"/>
      <c r="K1632" s="962"/>
      <c r="L1632" s="7"/>
    </row>
    <row r="1633" spans="1:12" ht="15.75" x14ac:dyDescent="0.25">
      <c r="A1633" s="956" t="s">
        <v>493</v>
      </c>
      <c r="B1633" s="956"/>
      <c r="C1633" s="956"/>
      <c r="D1633" s="956"/>
      <c r="E1633" s="956"/>
      <c r="F1633" s="956"/>
      <c r="G1633" s="956"/>
      <c r="H1633" s="956"/>
      <c r="I1633" s="956"/>
      <c r="J1633" s="956"/>
      <c r="K1633" s="956"/>
      <c r="L1633" s="7"/>
    </row>
    <row r="1634" spans="1:12" ht="48.75" x14ac:dyDescent="0.25">
      <c r="A1634" s="259"/>
      <c r="B1634" s="258" t="s">
        <v>228</v>
      </c>
      <c r="C1634" s="258" t="s">
        <v>798</v>
      </c>
      <c r="D1634" s="258" t="s">
        <v>229</v>
      </c>
      <c r="E1634" s="258" t="s">
        <v>230</v>
      </c>
      <c r="F1634" s="258" t="s">
        <v>231</v>
      </c>
      <c r="G1634" s="258" t="s">
        <v>232</v>
      </c>
      <c r="H1634" s="258" t="s">
        <v>233</v>
      </c>
      <c r="I1634" s="258" t="s">
        <v>469</v>
      </c>
      <c r="J1634" s="258" t="s">
        <v>234</v>
      </c>
      <c r="K1634" s="603" t="s">
        <v>799</v>
      </c>
      <c r="L1634" s="7"/>
    </row>
    <row r="1635" spans="1:12" x14ac:dyDescent="0.25">
      <c r="A1635" s="261"/>
      <c r="B1635" s="261"/>
      <c r="C1635" s="261"/>
      <c r="D1635" s="261"/>
      <c r="E1635" s="261"/>
      <c r="F1635" s="261"/>
      <c r="G1635" s="261"/>
      <c r="H1635" s="261"/>
      <c r="I1635" s="261"/>
      <c r="J1635" s="261"/>
      <c r="K1635" s="604" t="s">
        <v>235</v>
      </c>
      <c r="L1635" s="7"/>
    </row>
    <row r="1636" spans="1:12" s="8" customFormat="1" x14ac:dyDescent="0.25">
      <c r="A1636" s="261"/>
      <c r="B1636" s="271" t="s">
        <v>259</v>
      </c>
      <c r="C1636" s="262">
        <v>7</v>
      </c>
      <c r="D1636" s="262">
        <v>473255</v>
      </c>
      <c r="E1636" s="262">
        <v>30000</v>
      </c>
      <c r="F1636" s="262">
        <v>60000</v>
      </c>
      <c r="G1636" s="262">
        <f t="shared" ref="G1636:G1667" si="273">SUM(D1636:F1636)</f>
        <v>563255</v>
      </c>
      <c r="H1636" s="262">
        <f t="shared" ref="H1636:H1667" si="274">C1636*D1636</f>
        <v>3312785</v>
      </c>
      <c r="I1636" s="262">
        <f t="shared" ref="I1636:I1667" si="275">C1636*E1636</f>
        <v>210000</v>
      </c>
      <c r="J1636" s="262">
        <f t="shared" ref="J1636:J1667" si="276">C1636*F1636</f>
        <v>420000</v>
      </c>
      <c r="K1636" s="262">
        <f t="shared" ref="K1636:K1667" si="277">C1636*G1636</f>
        <v>3942785</v>
      </c>
      <c r="L1636" s="7"/>
    </row>
    <row r="1637" spans="1:12" x14ac:dyDescent="0.25">
      <c r="A1637" s="261"/>
      <c r="B1637" s="271" t="s">
        <v>261</v>
      </c>
      <c r="C1637" s="262">
        <v>9</v>
      </c>
      <c r="D1637" s="262">
        <v>494845</v>
      </c>
      <c r="E1637" s="262">
        <v>30000</v>
      </c>
      <c r="F1637" s="262">
        <v>60000</v>
      </c>
      <c r="G1637" s="262">
        <f t="shared" si="273"/>
        <v>584845</v>
      </c>
      <c r="H1637" s="262">
        <f t="shared" si="274"/>
        <v>4453605</v>
      </c>
      <c r="I1637" s="262">
        <f t="shared" si="275"/>
        <v>270000</v>
      </c>
      <c r="J1637" s="262">
        <f t="shared" si="276"/>
        <v>540000</v>
      </c>
      <c r="K1637" s="262">
        <f t="shared" si="277"/>
        <v>5263605</v>
      </c>
      <c r="L1637" s="7"/>
    </row>
    <row r="1638" spans="1:12" x14ac:dyDescent="0.25">
      <c r="A1638" s="261"/>
      <c r="B1638" s="271" t="s">
        <v>263</v>
      </c>
      <c r="C1638" s="262">
        <v>5</v>
      </c>
      <c r="D1638" s="262">
        <v>516435</v>
      </c>
      <c r="E1638" s="262">
        <v>30000</v>
      </c>
      <c r="F1638" s="262">
        <v>60000</v>
      </c>
      <c r="G1638" s="262">
        <f t="shared" si="273"/>
        <v>606435</v>
      </c>
      <c r="H1638" s="262">
        <f t="shared" si="274"/>
        <v>2582175</v>
      </c>
      <c r="I1638" s="262">
        <f t="shared" si="275"/>
        <v>150000</v>
      </c>
      <c r="J1638" s="262">
        <f t="shared" si="276"/>
        <v>300000</v>
      </c>
      <c r="K1638" s="262">
        <f t="shared" si="277"/>
        <v>3032175</v>
      </c>
      <c r="L1638" s="7"/>
    </row>
    <row r="1639" spans="1:12" x14ac:dyDescent="0.25">
      <c r="A1639" s="261"/>
      <c r="B1639" s="271" t="s">
        <v>264</v>
      </c>
      <c r="C1639" s="262">
        <v>35</v>
      </c>
      <c r="D1639" s="262">
        <v>527230</v>
      </c>
      <c r="E1639" s="262">
        <v>30000</v>
      </c>
      <c r="F1639" s="262">
        <v>60000</v>
      </c>
      <c r="G1639" s="262">
        <f t="shared" si="273"/>
        <v>617230</v>
      </c>
      <c r="H1639" s="262">
        <f t="shared" si="274"/>
        <v>18453050</v>
      </c>
      <c r="I1639" s="262">
        <f t="shared" si="275"/>
        <v>1050000</v>
      </c>
      <c r="J1639" s="262">
        <f t="shared" si="276"/>
        <v>2100000</v>
      </c>
      <c r="K1639" s="262">
        <f t="shared" si="277"/>
        <v>21603050</v>
      </c>
      <c r="L1639" s="7"/>
    </row>
    <row r="1640" spans="1:12" x14ac:dyDescent="0.25">
      <c r="A1640" s="261"/>
      <c r="B1640" s="271" t="s">
        <v>269</v>
      </c>
      <c r="C1640" s="262">
        <v>4</v>
      </c>
      <c r="D1640" s="262">
        <v>463105</v>
      </c>
      <c r="E1640" s="262">
        <v>30000</v>
      </c>
      <c r="F1640" s="262">
        <v>60000</v>
      </c>
      <c r="G1640" s="262">
        <f t="shared" si="273"/>
        <v>553105</v>
      </c>
      <c r="H1640" s="262">
        <f t="shared" si="274"/>
        <v>1852420</v>
      </c>
      <c r="I1640" s="262">
        <f t="shared" si="275"/>
        <v>120000</v>
      </c>
      <c r="J1640" s="262">
        <f t="shared" si="276"/>
        <v>240000</v>
      </c>
      <c r="K1640" s="262">
        <f t="shared" si="277"/>
        <v>2212420</v>
      </c>
      <c r="L1640" s="7"/>
    </row>
    <row r="1641" spans="1:12" x14ac:dyDescent="0.25">
      <c r="A1641" s="261"/>
      <c r="B1641" s="271" t="s">
        <v>270</v>
      </c>
      <c r="C1641" s="262">
        <v>2</v>
      </c>
      <c r="D1641" s="262">
        <v>475652</v>
      </c>
      <c r="E1641" s="262">
        <v>30000</v>
      </c>
      <c r="F1641" s="262">
        <v>60000</v>
      </c>
      <c r="G1641" s="262">
        <f t="shared" si="273"/>
        <v>565652</v>
      </c>
      <c r="H1641" s="262">
        <f t="shared" si="274"/>
        <v>951304</v>
      </c>
      <c r="I1641" s="262">
        <f t="shared" si="275"/>
        <v>60000</v>
      </c>
      <c r="J1641" s="262">
        <f t="shared" si="276"/>
        <v>120000</v>
      </c>
      <c r="K1641" s="262">
        <f t="shared" si="277"/>
        <v>1131304</v>
      </c>
      <c r="L1641" s="7"/>
    </row>
    <row r="1642" spans="1:12" x14ac:dyDescent="0.25">
      <c r="A1642" s="261"/>
      <c r="B1642" s="271" t="s">
        <v>274</v>
      </c>
      <c r="C1642" s="262">
        <v>2</v>
      </c>
      <c r="D1642" s="262">
        <v>525840</v>
      </c>
      <c r="E1642" s="262">
        <v>30000</v>
      </c>
      <c r="F1642" s="262">
        <v>60000</v>
      </c>
      <c r="G1642" s="262">
        <f t="shared" si="273"/>
        <v>615840</v>
      </c>
      <c r="H1642" s="262">
        <f t="shared" si="274"/>
        <v>1051680</v>
      </c>
      <c r="I1642" s="262">
        <f t="shared" si="275"/>
        <v>60000</v>
      </c>
      <c r="J1642" s="262">
        <f t="shared" si="276"/>
        <v>120000</v>
      </c>
      <c r="K1642" s="262">
        <f t="shared" si="277"/>
        <v>1231680</v>
      </c>
      <c r="L1642" s="7"/>
    </row>
    <row r="1643" spans="1:12" x14ac:dyDescent="0.25">
      <c r="A1643" s="261"/>
      <c r="B1643" s="271" t="s">
        <v>282</v>
      </c>
      <c r="C1643" s="262">
        <v>2</v>
      </c>
      <c r="D1643" s="262">
        <v>512228</v>
      </c>
      <c r="E1643" s="262">
        <v>30000</v>
      </c>
      <c r="F1643" s="262">
        <v>60000</v>
      </c>
      <c r="G1643" s="262">
        <f t="shared" si="273"/>
        <v>602228</v>
      </c>
      <c r="H1643" s="262">
        <f t="shared" si="274"/>
        <v>1024456</v>
      </c>
      <c r="I1643" s="262">
        <f t="shared" si="275"/>
        <v>60000</v>
      </c>
      <c r="J1643" s="262">
        <f t="shared" si="276"/>
        <v>120000</v>
      </c>
      <c r="K1643" s="262">
        <f t="shared" si="277"/>
        <v>1204456</v>
      </c>
      <c r="L1643" s="7"/>
    </row>
    <row r="1644" spans="1:12" x14ac:dyDescent="0.25">
      <c r="A1644" s="261"/>
      <c r="B1644" s="271" t="s">
        <v>284</v>
      </c>
      <c r="C1644" s="262">
        <v>3</v>
      </c>
      <c r="D1644" s="262">
        <v>542806</v>
      </c>
      <c r="E1644" s="262">
        <v>30000</v>
      </c>
      <c r="F1644" s="262">
        <v>60000</v>
      </c>
      <c r="G1644" s="262">
        <f t="shared" si="273"/>
        <v>632806</v>
      </c>
      <c r="H1644" s="262">
        <f t="shared" si="274"/>
        <v>1628418</v>
      </c>
      <c r="I1644" s="262">
        <f t="shared" si="275"/>
        <v>90000</v>
      </c>
      <c r="J1644" s="262">
        <f t="shared" si="276"/>
        <v>180000</v>
      </c>
      <c r="K1644" s="262">
        <f t="shared" si="277"/>
        <v>1898418</v>
      </c>
      <c r="L1644" s="7"/>
    </row>
    <row r="1645" spans="1:12" s="17" customFormat="1" x14ac:dyDescent="0.25">
      <c r="A1645" s="261"/>
      <c r="B1645" s="271" t="s">
        <v>286</v>
      </c>
      <c r="C1645" s="262">
        <v>1</v>
      </c>
      <c r="D1645" s="262">
        <v>573384</v>
      </c>
      <c r="E1645" s="262">
        <v>30000</v>
      </c>
      <c r="F1645" s="262">
        <v>60000</v>
      </c>
      <c r="G1645" s="262">
        <f t="shared" si="273"/>
        <v>663384</v>
      </c>
      <c r="H1645" s="262">
        <f t="shared" si="274"/>
        <v>573384</v>
      </c>
      <c r="I1645" s="262">
        <f t="shared" si="275"/>
        <v>30000</v>
      </c>
      <c r="J1645" s="262">
        <f t="shared" si="276"/>
        <v>60000</v>
      </c>
      <c r="K1645" s="262">
        <f t="shared" si="277"/>
        <v>663384</v>
      </c>
      <c r="L1645" s="7"/>
    </row>
    <row r="1646" spans="1:12" x14ac:dyDescent="0.25">
      <c r="A1646" s="261"/>
      <c r="B1646" s="271" t="s">
        <v>288</v>
      </c>
      <c r="C1646" s="262">
        <v>1</v>
      </c>
      <c r="D1646" s="262">
        <v>603962</v>
      </c>
      <c r="E1646" s="262">
        <v>30000</v>
      </c>
      <c r="F1646" s="262">
        <v>60000</v>
      </c>
      <c r="G1646" s="262">
        <f t="shared" si="273"/>
        <v>693962</v>
      </c>
      <c r="H1646" s="262">
        <f t="shared" si="274"/>
        <v>603962</v>
      </c>
      <c r="I1646" s="262">
        <f t="shared" si="275"/>
        <v>30000</v>
      </c>
      <c r="J1646" s="262">
        <f t="shared" si="276"/>
        <v>60000</v>
      </c>
      <c r="K1646" s="262">
        <f t="shared" si="277"/>
        <v>693962</v>
      </c>
      <c r="L1646" s="7"/>
    </row>
    <row r="1647" spans="1:12" x14ac:dyDescent="0.25">
      <c r="A1647" s="261"/>
      <c r="B1647" s="271" t="s">
        <v>297</v>
      </c>
      <c r="C1647" s="262">
        <v>2</v>
      </c>
      <c r="D1647" s="262">
        <v>823778</v>
      </c>
      <c r="E1647" s="262">
        <v>30000</v>
      </c>
      <c r="F1647" s="262">
        <v>60000</v>
      </c>
      <c r="G1647" s="262">
        <f t="shared" si="273"/>
        <v>913778</v>
      </c>
      <c r="H1647" s="262">
        <f t="shared" si="274"/>
        <v>1647556</v>
      </c>
      <c r="I1647" s="262">
        <f t="shared" si="275"/>
        <v>60000</v>
      </c>
      <c r="J1647" s="262">
        <f t="shared" si="276"/>
        <v>120000</v>
      </c>
      <c r="K1647" s="262">
        <f t="shared" si="277"/>
        <v>1827556</v>
      </c>
      <c r="L1647" s="7"/>
    </row>
    <row r="1648" spans="1:12" x14ac:dyDescent="0.25">
      <c r="A1648" s="261"/>
      <c r="B1648" s="271" t="s">
        <v>298</v>
      </c>
      <c r="C1648" s="262">
        <v>3</v>
      </c>
      <c r="D1648" s="262">
        <v>851864</v>
      </c>
      <c r="E1648" s="262">
        <v>30000</v>
      </c>
      <c r="F1648" s="262">
        <v>60000</v>
      </c>
      <c r="G1648" s="262">
        <f t="shared" si="273"/>
        <v>941864</v>
      </c>
      <c r="H1648" s="262">
        <f t="shared" si="274"/>
        <v>2555592</v>
      </c>
      <c r="I1648" s="262">
        <f t="shared" si="275"/>
        <v>90000</v>
      </c>
      <c r="J1648" s="262">
        <f t="shared" si="276"/>
        <v>180000</v>
      </c>
      <c r="K1648" s="262">
        <f t="shared" si="277"/>
        <v>2825592</v>
      </c>
      <c r="L1648" s="7"/>
    </row>
    <row r="1649" spans="1:12" x14ac:dyDescent="0.25">
      <c r="A1649" s="261"/>
      <c r="B1649" s="271" t="s">
        <v>299</v>
      </c>
      <c r="C1649" s="262">
        <v>7</v>
      </c>
      <c r="D1649" s="262">
        <v>879950</v>
      </c>
      <c r="E1649" s="262">
        <v>30000</v>
      </c>
      <c r="F1649" s="262">
        <v>60000</v>
      </c>
      <c r="G1649" s="262">
        <f t="shared" si="273"/>
        <v>969950</v>
      </c>
      <c r="H1649" s="262">
        <f t="shared" si="274"/>
        <v>6159650</v>
      </c>
      <c r="I1649" s="262">
        <f t="shared" si="275"/>
        <v>210000</v>
      </c>
      <c r="J1649" s="262">
        <f t="shared" si="276"/>
        <v>420000</v>
      </c>
      <c r="K1649" s="262">
        <f t="shared" si="277"/>
        <v>6789650</v>
      </c>
      <c r="L1649" s="7"/>
    </row>
    <row r="1650" spans="1:12" x14ac:dyDescent="0.25">
      <c r="A1650" s="261"/>
      <c r="B1650" s="271" t="s">
        <v>313</v>
      </c>
      <c r="C1650" s="262">
        <v>40</v>
      </c>
      <c r="D1650" s="262">
        <v>1226927</v>
      </c>
      <c r="E1650" s="262">
        <v>30000</v>
      </c>
      <c r="F1650" s="262">
        <v>60000</v>
      </c>
      <c r="G1650" s="262">
        <f t="shared" si="273"/>
        <v>1316927</v>
      </c>
      <c r="H1650" s="262">
        <f t="shared" si="274"/>
        <v>49077080</v>
      </c>
      <c r="I1650" s="262">
        <f t="shared" si="275"/>
        <v>1200000</v>
      </c>
      <c r="J1650" s="262">
        <f t="shared" si="276"/>
        <v>2400000</v>
      </c>
      <c r="K1650" s="262">
        <f t="shared" si="277"/>
        <v>52677080</v>
      </c>
      <c r="L1650" s="7"/>
    </row>
    <row r="1651" spans="1:12" x14ac:dyDescent="0.25">
      <c r="A1651" s="261"/>
      <c r="B1651" s="271" t="s">
        <v>314</v>
      </c>
      <c r="C1651" s="262">
        <v>26</v>
      </c>
      <c r="D1651" s="262">
        <v>1264734</v>
      </c>
      <c r="E1651" s="262">
        <v>30000</v>
      </c>
      <c r="F1651" s="262">
        <v>60000</v>
      </c>
      <c r="G1651" s="262">
        <f t="shared" si="273"/>
        <v>1354734</v>
      </c>
      <c r="H1651" s="262">
        <f t="shared" si="274"/>
        <v>32883084</v>
      </c>
      <c r="I1651" s="262">
        <f t="shared" si="275"/>
        <v>780000</v>
      </c>
      <c r="J1651" s="262">
        <f t="shared" si="276"/>
        <v>1560000</v>
      </c>
      <c r="K1651" s="262">
        <f t="shared" si="277"/>
        <v>35223084</v>
      </c>
      <c r="L1651" s="7"/>
    </row>
    <row r="1652" spans="1:12" x14ac:dyDescent="0.25">
      <c r="A1652" s="261"/>
      <c r="B1652" s="271" t="s">
        <v>316</v>
      </c>
      <c r="C1652" s="262">
        <v>22</v>
      </c>
      <c r="D1652" s="262">
        <v>1340348</v>
      </c>
      <c r="E1652" s="262">
        <v>30000</v>
      </c>
      <c r="F1652" s="262">
        <v>60000</v>
      </c>
      <c r="G1652" s="262">
        <f t="shared" si="273"/>
        <v>1430348</v>
      </c>
      <c r="H1652" s="262">
        <f t="shared" si="274"/>
        <v>29487656</v>
      </c>
      <c r="I1652" s="262">
        <f t="shared" si="275"/>
        <v>660000</v>
      </c>
      <c r="J1652" s="262">
        <f t="shared" si="276"/>
        <v>1320000</v>
      </c>
      <c r="K1652" s="262">
        <f t="shared" si="277"/>
        <v>31467656</v>
      </c>
      <c r="L1652" s="7"/>
    </row>
    <row r="1653" spans="1:12" x14ac:dyDescent="0.25">
      <c r="A1653" s="261"/>
      <c r="B1653" s="271" t="s">
        <v>317</v>
      </c>
      <c r="C1653" s="262">
        <v>3</v>
      </c>
      <c r="D1653" s="262">
        <v>1378155</v>
      </c>
      <c r="E1653" s="262">
        <v>30000</v>
      </c>
      <c r="F1653" s="262">
        <v>60000</v>
      </c>
      <c r="G1653" s="262">
        <f t="shared" si="273"/>
        <v>1468155</v>
      </c>
      <c r="H1653" s="262">
        <f t="shared" si="274"/>
        <v>4134465</v>
      </c>
      <c r="I1653" s="262">
        <f t="shared" si="275"/>
        <v>90000</v>
      </c>
      <c r="J1653" s="262">
        <f t="shared" si="276"/>
        <v>180000</v>
      </c>
      <c r="K1653" s="262">
        <f t="shared" si="277"/>
        <v>4404465</v>
      </c>
      <c r="L1653" s="7"/>
    </row>
    <row r="1654" spans="1:12" x14ac:dyDescent="0.25">
      <c r="A1654" s="261"/>
      <c r="B1654" s="271" t="s">
        <v>318</v>
      </c>
      <c r="C1654" s="262">
        <v>6</v>
      </c>
      <c r="D1654" s="262">
        <v>1415962</v>
      </c>
      <c r="E1654" s="262">
        <v>30000</v>
      </c>
      <c r="F1654" s="262">
        <v>60000</v>
      </c>
      <c r="G1654" s="262">
        <f t="shared" si="273"/>
        <v>1505962</v>
      </c>
      <c r="H1654" s="262">
        <f t="shared" si="274"/>
        <v>8495772</v>
      </c>
      <c r="I1654" s="262">
        <f t="shared" si="275"/>
        <v>180000</v>
      </c>
      <c r="J1654" s="262">
        <f t="shared" si="276"/>
        <v>360000</v>
      </c>
      <c r="K1654" s="262">
        <f t="shared" si="277"/>
        <v>9035772</v>
      </c>
      <c r="L1654" s="7"/>
    </row>
    <row r="1655" spans="1:12" x14ac:dyDescent="0.25">
      <c r="A1655" s="261"/>
      <c r="B1655" s="271" t="s">
        <v>319</v>
      </c>
      <c r="C1655" s="262">
        <v>7</v>
      </c>
      <c r="D1655" s="262">
        <v>1453769</v>
      </c>
      <c r="E1655" s="262">
        <v>30000</v>
      </c>
      <c r="F1655" s="262">
        <v>60000</v>
      </c>
      <c r="G1655" s="262">
        <f t="shared" si="273"/>
        <v>1543769</v>
      </c>
      <c r="H1655" s="262">
        <f t="shared" si="274"/>
        <v>10176383</v>
      </c>
      <c r="I1655" s="262">
        <f t="shared" si="275"/>
        <v>210000</v>
      </c>
      <c r="J1655" s="262">
        <f t="shared" si="276"/>
        <v>420000</v>
      </c>
      <c r="K1655" s="262">
        <f t="shared" si="277"/>
        <v>10806383</v>
      </c>
      <c r="L1655" s="7"/>
    </row>
    <row r="1656" spans="1:12" x14ac:dyDescent="0.25">
      <c r="A1656" s="261"/>
      <c r="B1656" s="271" t="s">
        <v>320</v>
      </c>
      <c r="C1656" s="262">
        <v>7</v>
      </c>
      <c r="D1656" s="262">
        <v>1491576</v>
      </c>
      <c r="E1656" s="262">
        <v>30000</v>
      </c>
      <c r="F1656" s="262">
        <v>60000</v>
      </c>
      <c r="G1656" s="262">
        <f t="shared" si="273"/>
        <v>1581576</v>
      </c>
      <c r="H1656" s="262">
        <f t="shared" si="274"/>
        <v>10441032</v>
      </c>
      <c r="I1656" s="262">
        <f t="shared" si="275"/>
        <v>210000</v>
      </c>
      <c r="J1656" s="262">
        <f t="shared" si="276"/>
        <v>420000</v>
      </c>
      <c r="K1656" s="262">
        <f t="shared" si="277"/>
        <v>11071032</v>
      </c>
      <c r="L1656" s="7"/>
    </row>
    <row r="1657" spans="1:12" x14ac:dyDescent="0.25">
      <c r="A1657" s="261"/>
      <c r="B1657" s="271" t="s">
        <v>327</v>
      </c>
      <c r="C1657" s="262">
        <v>4</v>
      </c>
      <c r="D1657" s="262">
        <v>1350780</v>
      </c>
      <c r="E1657" s="262">
        <v>30000</v>
      </c>
      <c r="F1657" s="262">
        <v>60000</v>
      </c>
      <c r="G1657" s="262">
        <f t="shared" si="273"/>
        <v>1440780</v>
      </c>
      <c r="H1657" s="262">
        <f t="shared" si="274"/>
        <v>5403120</v>
      </c>
      <c r="I1657" s="262">
        <f t="shared" si="275"/>
        <v>120000</v>
      </c>
      <c r="J1657" s="262">
        <f t="shared" si="276"/>
        <v>240000</v>
      </c>
      <c r="K1657" s="262">
        <f t="shared" si="277"/>
        <v>5763120</v>
      </c>
      <c r="L1657" s="7"/>
    </row>
    <row r="1658" spans="1:12" x14ac:dyDescent="0.25">
      <c r="A1658" s="261"/>
      <c r="B1658" s="271" t="s">
        <v>328</v>
      </c>
      <c r="C1658" s="262">
        <v>9</v>
      </c>
      <c r="D1658" s="262">
        <v>1425253</v>
      </c>
      <c r="E1658" s="262">
        <v>30000</v>
      </c>
      <c r="F1658" s="262">
        <v>60000</v>
      </c>
      <c r="G1658" s="262">
        <f t="shared" si="273"/>
        <v>1515253</v>
      </c>
      <c r="H1658" s="262">
        <f t="shared" si="274"/>
        <v>12827277</v>
      </c>
      <c r="I1658" s="262">
        <f t="shared" si="275"/>
        <v>270000</v>
      </c>
      <c r="J1658" s="262">
        <f t="shared" si="276"/>
        <v>540000</v>
      </c>
      <c r="K1658" s="262">
        <f t="shared" si="277"/>
        <v>13637277</v>
      </c>
      <c r="L1658" s="7"/>
    </row>
    <row r="1659" spans="1:12" x14ac:dyDescent="0.25">
      <c r="A1659" s="261"/>
      <c r="B1659" s="271" t="s">
        <v>329</v>
      </c>
      <c r="C1659" s="262">
        <v>10</v>
      </c>
      <c r="D1659" s="262">
        <v>1469726</v>
      </c>
      <c r="E1659" s="262">
        <v>30000</v>
      </c>
      <c r="F1659" s="262">
        <v>60000</v>
      </c>
      <c r="G1659" s="262">
        <f t="shared" si="273"/>
        <v>1559726</v>
      </c>
      <c r="H1659" s="262">
        <f t="shared" si="274"/>
        <v>14697260</v>
      </c>
      <c r="I1659" s="262">
        <f t="shared" si="275"/>
        <v>300000</v>
      </c>
      <c r="J1659" s="262">
        <f t="shared" si="276"/>
        <v>600000</v>
      </c>
      <c r="K1659" s="262">
        <f t="shared" si="277"/>
        <v>15597260</v>
      </c>
      <c r="L1659" s="7"/>
    </row>
    <row r="1660" spans="1:12" x14ac:dyDescent="0.25">
      <c r="A1660" s="261"/>
      <c r="B1660" s="271" t="s">
        <v>344</v>
      </c>
      <c r="C1660" s="262">
        <v>3</v>
      </c>
      <c r="D1660" s="262">
        <v>1716644</v>
      </c>
      <c r="E1660" s="262">
        <v>30000</v>
      </c>
      <c r="F1660" s="262">
        <v>60000</v>
      </c>
      <c r="G1660" s="262">
        <f t="shared" si="273"/>
        <v>1806644</v>
      </c>
      <c r="H1660" s="262">
        <f t="shared" si="274"/>
        <v>5149932</v>
      </c>
      <c r="I1660" s="262">
        <f t="shared" si="275"/>
        <v>90000</v>
      </c>
      <c r="J1660" s="262">
        <f t="shared" si="276"/>
        <v>180000</v>
      </c>
      <c r="K1660" s="262">
        <f t="shared" si="277"/>
        <v>5419932</v>
      </c>
      <c r="L1660" s="7"/>
    </row>
    <row r="1661" spans="1:12" x14ac:dyDescent="0.25">
      <c r="A1661" s="261"/>
      <c r="B1661" s="271" t="s">
        <v>345</v>
      </c>
      <c r="C1661" s="262">
        <v>4</v>
      </c>
      <c r="D1661" s="262">
        <v>1765686</v>
      </c>
      <c r="E1661" s="262">
        <v>30000</v>
      </c>
      <c r="F1661" s="262">
        <v>60000</v>
      </c>
      <c r="G1661" s="262">
        <f t="shared" si="273"/>
        <v>1855686</v>
      </c>
      <c r="H1661" s="262">
        <f t="shared" si="274"/>
        <v>7062744</v>
      </c>
      <c r="I1661" s="262">
        <f t="shared" si="275"/>
        <v>120000</v>
      </c>
      <c r="J1661" s="262">
        <f t="shared" si="276"/>
        <v>240000</v>
      </c>
      <c r="K1661" s="262">
        <f t="shared" si="277"/>
        <v>7422744</v>
      </c>
      <c r="L1661" s="7"/>
    </row>
    <row r="1662" spans="1:12" x14ac:dyDescent="0.25">
      <c r="A1662" s="261"/>
      <c r="B1662" s="271" t="s">
        <v>346</v>
      </c>
      <c r="C1662" s="262">
        <v>4</v>
      </c>
      <c r="D1662" s="262">
        <v>1814728</v>
      </c>
      <c r="E1662" s="262">
        <v>30000</v>
      </c>
      <c r="F1662" s="262">
        <v>60000</v>
      </c>
      <c r="G1662" s="262">
        <f t="shared" si="273"/>
        <v>1904728</v>
      </c>
      <c r="H1662" s="262">
        <f t="shared" si="274"/>
        <v>7258912</v>
      </c>
      <c r="I1662" s="262">
        <f t="shared" si="275"/>
        <v>120000</v>
      </c>
      <c r="J1662" s="262">
        <f t="shared" si="276"/>
        <v>240000</v>
      </c>
      <c r="K1662" s="262">
        <f t="shared" si="277"/>
        <v>7618912</v>
      </c>
      <c r="L1662" s="7"/>
    </row>
    <row r="1663" spans="1:12" x14ac:dyDescent="0.25">
      <c r="A1663" s="261"/>
      <c r="B1663" s="271" t="s">
        <v>348</v>
      </c>
      <c r="C1663" s="262">
        <v>6</v>
      </c>
      <c r="D1663" s="262">
        <v>1912812</v>
      </c>
      <c r="E1663" s="262">
        <v>30000</v>
      </c>
      <c r="F1663" s="262">
        <v>60000</v>
      </c>
      <c r="G1663" s="262">
        <f t="shared" si="273"/>
        <v>2002812</v>
      </c>
      <c r="H1663" s="262">
        <f t="shared" si="274"/>
        <v>11476872</v>
      </c>
      <c r="I1663" s="262">
        <f t="shared" si="275"/>
        <v>180000</v>
      </c>
      <c r="J1663" s="262">
        <f t="shared" si="276"/>
        <v>360000</v>
      </c>
      <c r="K1663" s="262">
        <f t="shared" si="277"/>
        <v>12016872</v>
      </c>
      <c r="L1663" s="7"/>
    </row>
    <row r="1664" spans="1:12" s="17" customFormat="1" x14ac:dyDescent="0.25">
      <c r="A1664" s="261"/>
      <c r="B1664" s="271" t="s">
        <v>358</v>
      </c>
      <c r="C1664" s="262">
        <v>2</v>
      </c>
      <c r="D1664" s="262">
        <v>1945991</v>
      </c>
      <c r="E1664" s="262">
        <v>30000</v>
      </c>
      <c r="F1664" s="262">
        <v>60000</v>
      </c>
      <c r="G1664" s="262">
        <f t="shared" si="273"/>
        <v>2035991</v>
      </c>
      <c r="H1664" s="262">
        <f t="shared" si="274"/>
        <v>3891982</v>
      </c>
      <c r="I1664" s="262">
        <f t="shared" si="275"/>
        <v>60000</v>
      </c>
      <c r="J1664" s="262">
        <f t="shared" si="276"/>
        <v>120000</v>
      </c>
      <c r="K1664" s="262">
        <f t="shared" si="277"/>
        <v>4071982</v>
      </c>
      <c r="L1664" s="7"/>
    </row>
    <row r="1665" spans="1:12" s="17" customFormat="1" x14ac:dyDescent="0.25">
      <c r="A1665" s="261"/>
      <c r="B1665" s="271" t="s">
        <v>359</v>
      </c>
      <c r="C1665" s="262">
        <v>2</v>
      </c>
      <c r="D1665" s="262">
        <v>1990455</v>
      </c>
      <c r="E1665" s="262">
        <v>30000</v>
      </c>
      <c r="F1665" s="262">
        <v>60000</v>
      </c>
      <c r="G1665" s="262">
        <f t="shared" si="273"/>
        <v>2080455</v>
      </c>
      <c r="H1665" s="262">
        <f t="shared" si="274"/>
        <v>3980910</v>
      </c>
      <c r="I1665" s="262">
        <f t="shared" si="275"/>
        <v>60000</v>
      </c>
      <c r="J1665" s="262">
        <f t="shared" si="276"/>
        <v>120000</v>
      </c>
      <c r="K1665" s="262">
        <f t="shared" si="277"/>
        <v>4160910</v>
      </c>
      <c r="L1665" s="7"/>
    </row>
    <row r="1666" spans="1:12" x14ac:dyDescent="0.25">
      <c r="A1666" s="261"/>
      <c r="B1666" s="271" t="s">
        <v>360</v>
      </c>
      <c r="C1666" s="262">
        <v>3</v>
      </c>
      <c r="D1666" s="262">
        <v>2034918</v>
      </c>
      <c r="E1666" s="262">
        <v>30000</v>
      </c>
      <c r="F1666" s="262">
        <v>60000</v>
      </c>
      <c r="G1666" s="262">
        <f t="shared" si="273"/>
        <v>2124918</v>
      </c>
      <c r="H1666" s="262">
        <f t="shared" si="274"/>
        <v>6104754</v>
      </c>
      <c r="I1666" s="262">
        <f t="shared" si="275"/>
        <v>90000</v>
      </c>
      <c r="J1666" s="262">
        <f t="shared" si="276"/>
        <v>180000</v>
      </c>
      <c r="K1666" s="262">
        <f t="shared" si="277"/>
        <v>6374754</v>
      </c>
      <c r="L1666" s="7"/>
    </row>
    <row r="1667" spans="1:12" s="17" customFormat="1" x14ac:dyDescent="0.25">
      <c r="A1667" s="261"/>
      <c r="B1667" s="271" t="s">
        <v>361</v>
      </c>
      <c r="C1667" s="262">
        <v>4</v>
      </c>
      <c r="D1667" s="262">
        <v>2079382</v>
      </c>
      <c r="E1667" s="262">
        <v>30000</v>
      </c>
      <c r="F1667" s="262">
        <v>60000</v>
      </c>
      <c r="G1667" s="262">
        <f t="shared" si="273"/>
        <v>2169382</v>
      </c>
      <c r="H1667" s="262">
        <f t="shared" si="274"/>
        <v>8317528</v>
      </c>
      <c r="I1667" s="262">
        <f t="shared" si="275"/>
        <v>120000</v>
      </c>
      <c r="J1667" s="262">
        <f t="shared" si="276"/>
        <v>240000</v>
      </c>
      <c r="K1667" s="262">
        <f t="shared" si="277"/>
        <v>8677528</v>
      </c>
      <c r="L1667" s="7"/>
    </row>
    <row r="1668" spans="1:12" s="17" customFormat="1" x14ac:dyDescent="0.25">
      <c r="A1668" s="261"/>
      <c r="B1668" s="271" t="s">
        <v>362</v>
      </c>
      <c r="C1668" s="262">
        <v>4</v>
      </c>
      <c r="D1668" s="262">
        <v>2123846</v>
      </c>
      <c r="E1668" s="262">
        <v>30000</v>
      </c>
      <c r="F1668" s="262">
        <v>60000</v>
      </c>
      <c r="G1668" s="262">
        <f t="shared" ref="G1668:G1679" si="278">SUM(D1668:F1668)</f>
        <v>2213846</v>
      </c>
      <c r="H1668" s="262">
        <f t="shared" ref="H1668:H1678" si="279">C1668*D1668</f>
        <v>8495384</v>
      </c>
      <c r="I1668" s="262">
        <f t="shared" ref="I1668:I1678" si="280">C1668*E1668</f>
        <v>120000</v>
      </c>
      <c r="J1668" s="262">
        <f t="shared" ref="J1668:J1678" si="281">C1668*F1668</f>
        <v>240000</v>
      </c>
      <c r="K1668" s="262">
        <f t="shared" ref="K1668:K1678" si="282">C1668*G1668</f>
        <v>8855384</v>
      </c>
      <c r="L1668" s="7"/>
    </row>
    <row r="1669" spans="1:12" s="17" customFormat="1" x14ac:dyDescent="0.25">
      <c r="A1669" s="261"/>
      <c r="B1669" s="271" t="s">
        <v>372</v>
      </c>
      <c r="C1669" s="262">
        <v>2</v>
      </c>
      <c r="D1669" s="262">
        <v>2759365</v>
      </c>
      <c r="E1669" s="262">
        <v>30000</v>
      </c>
      <c r="F1669" s="262">
        <v>60000</v>
      </c>
      <c r="G1669" s="262">
        <f t="shared" si="278"/>
        <v>2849365</v>
      </c>
      <c r="H1669" s="262">
        <f t="shared" si="279"/>
        <v>5518730</v>
      </c>
      <c r="I1669" s="262">
        <f t="shared" si="280"/>
        <v>60000</v>
      </c>
      <c r="J1669" s="262">
        <f t="shared" si="281"/>
        <v>120000</v>
      </c>
      <c r="K1669" s="262">
        <f t="shared" si="282"/>
        <v>5698730</v>
      </c>
      <c r="L1669" s="7"/>
    </row>
    <row r="1670" spans="1:12" s="17" customFormat="1" x14ac:dyDescent="0.25">
      <c r="A1670" s="261"/>
      <c r="B1670" s="271" t="s">
        <v>374</v>
      </c>
      <c r="C1670" s="262">
        <v>5</v>
      </c>
      <c r="D1670" s="262">
        <v>2894340</v>
      </c>
      <c r="E1670" s="262">
        <v>30000</v>
      </c>
      <c r="F1670" s="262">
        <v>60000</v>
      </c>
      <c r="G1670" s="262">
        <f t="shared" si="278"/>
        <v>2984340</v>
      </c>
      <c r="H1670" s="262">
        <f t="shared" si="279"/>
        <v>14471700</v>
      </c>
      <c r="I1670" s="262">
        <f t="shared" si="280"/>
        <v>150000</v>
      </c>
      <c r="J1670" s="262">
        <f t="shared" si="281"/>
        <v>300000</v>
      </c>
      <c r="K1670" s="262">
        <f t="shared" si="282"/>
        <v>14921700</v>
      </c>
      <c r="L1670" s="7"/>
    </row>
    <row r="1671" spans="1:12" s="17" customFormat="1" x14ac:dyDescent="0.25">
      <c r="A1671" s="261"/>
      <c r="B1671" s="271" t="s">
        <v>375</v>
      </c>
      <c r="C1671" s="262">
        <v>4</v>
      </c>
      <c r="D1671" s="262">
        <v>2961828</v>
      </c>
      <c r="E1671" s="262">
        <v>30000</v>
      </c>
      <c r="F1671" s="262">
        <v>60000</v>
      </c>
      <c r="G1671" s="262">
        <f t="shared" si="278"/>
        <v>3051828</v>
      </c>
      <c r="H1671" s="262">
        <f t="shared" si="279"/>
        <v>11847312</v>
      </c>
      <c r="I1671" s="262">
        <f t="shared" si="280"/>
        <v>120000</v>
      </c>
      <c r="J1671" s="262">
        <f t="shared" si="281"/>
        <v>240000</v>
      </c>
      <c r="K1671" s="262">
        <f t="shared" si="282"/>
        <v>12207312</v>
      </c>
      <c r="L1671" s="7"/>
    </row>
    <row r="1672" spans="1:12" s="17" customFormat="1" x14ac:dyDescent="0.25">
      <c r="A1672" s="261"/>
      <c r="B1672" s="271" t="s">
        <v>378</v>
      </c>
      <c r="C1672" s="262">
        <v>3</v>
      </c>
      <c r="D1672" s="262">
        <v>3164292</v>
      </c>
      <c r="E1672" s="262">
        <v>30000</v>
      </c>
      <c r="F1672" s="262">
        <v>60000</v>
      </c>
      <c r="G1672" s="262">
        <f t="shared" si="278"/>
        <v>3254292</v>
      </c>
      <c r="H1672" s="262">
        <f t="shared" si="279"/>
        <v>9492876</v>
      </c>
      <c r="I1672" s="262">
        <f t="shared" si="280"/>
        <v>90000</v>
      </c>
      <c r="J1672" s="262">
        <f t="shared" si="281"/>
        <v>180000</v>
      </c>
      <c r="K1672" s="262">
        <f t="shared" si="282"/>
        <v>9762876</v>
      </c>
      <c r="L1672" s="7"/>
    </row>
    <row r="1673" spans="1:12" s="17" customFormat="1" x14ac:dyDescent="0.25">
      <c r="A1673" s="261"/>
      <c r="B1673" s="271" t="s">
        <v>383</v>
      </c>
      <c r="C1673" s="262">
        <v>1</v>
      </c>
      <c r="D1673" s="262">
        <v>3353978</v>
      </c>
      <c r="E1673" s="262">
        <v>30000</v>
      </c>
      <c r="F1673" s="262">
        <v>60000</v>
      </c>
      <c r="G1673" s="262">
        <f t="shared" si="278"/>
        <v>3443978</v>
      </c>
      <c r="H1673" s="262">
        <f t="shared" si="279"/>
        <v>3353978</v>
      </c>
      <c r="I1673" s="262">
        <f t="shared" si="280"/>
        <v>30000</v>
      </c>
      <c r="J1673" s="262">
        <f t="shared" si="281"/>
        <v>60000</v>
      </c>
      <c r="K1673" s="262">
        <f t="shared" si="282"/>
        <v>3443978</v>
      </c>
      <c r="L1673" s="7"/>
    </row>
    <row r="1674" spans="1:12" s="17" customFormat="1" x14ac:dyDescent="0.25">
      <c r="A1674" s="261"/>
      <c r="B1674" s="271" t="s">
        <v>543</v>
      </c>
      <c r="C1674" s="262">
        <v>2</v>
      </c>
      <c r="D1674" s="262">
        <v>3629176</v>
      </c>
      <c r="E1674" s="262">
        <v>30000</v>
      </c>
      <c r="F1674" s="262">
        <v>60000</v>
      </c>
      <c r="G1674" s="262">
        <f t="shared" si="278"/>
        <v>3719176</v>
      </c>
      <c r="H1674" s="262">
        <f t="shared" si="279"/>
        <v>7258352</v>
      </c>
      <c r="I1674" s="262">
        <f t="shared" si="280"/>
        <v>60000</v>
      </c>
      <c r="J1674" s="262">
        <f t="shared" si="281"/>
        <v>120000</v>
      </c>
      <c r="K1674" s="262">
        <f t="shared" si="282"/>
        <v>7438352</v>
      </c>
      <c r="L1674" s="7"/>
    </row>
    <row r="1675" spans="1:12" s="17" customFormat="1" x14ac:dyDescent="0.25">
      <c r="A1675" s="261"/>
      <c r="B1675" s="271" t="s">
        <v>628</v>
      </c>
      <c r="C1675" s="262">
        <v>2</v>
      </c>
      <c r="D1675" s="262">
        <v>3720909</v>
      </c>
      <c r="E1675" s="262">
        <v>30000</v>
      </c>
      <c r="F1675" s="262">
        <v>60000</v>
      </c>
      <c r="G1675" s="262">
        <f t="shared" si="278"/>
        <v>3810909</v>
      </c>
      <c r="H1675" s="262">
        <f t="shared" si="279"/>
        <v>7441818</v>
      </c>
      <c r="I1675" s="262">
        <f t="shared" si="280"/>
        <v>60000</v>
      </c>
      <c r="J1675" s="262">
        <f t="shared" si="281"/>
        <v>120000</v>
      </c>
      <c r="K1675" s="262">
        <f t="shared" si="282"/>
        <v>7621818</v>
      </c>
      <c r="L1675" s="7"/>
    </row>
    <row r="1676" spans="1:12" s="17" customFormat="1" x14ac:dyDescent="0.25">
      <c r="A1676" s="261"/>
      <c r="B1676" s="271" t="s">
        <v>479</v>
      </c>
      <c r="C1676" s="262">
        <v>1</v>
      </c>
      <c r="D1676" s="262">
        <v>4225530</v>
      </c>
      <c r="E1676" s="262">
        <v>30000</v>
      </c>
      <c r="F1676" s="262">
        <v>60000</v>
      </c>
      <c r="G1676" s="262">
        <f t="shared" si="278"/>
        <v>4315530</v>
      </c>
      <c r="H1676" s="262">
        <f t="shared" si="279"/>
        <v>4225530</v>
      </c>
      <c r="I1676" s="262">
        <f t="shared" si="280"/>
        <v>30000</v>
      </c>
      <c r="J1676" s="262">
        <f t="shared" si="281"/>
        <v>60000</v>
      </c>
      <c r="K1676" s="262">
        <f t="shared" si="282"/>
        <v>4315530</v>
      </c>
      <c r="L1676" s="7"/>
    </row>
    <row r="1677" spans="1:12" s="17" customFormat="1" x14ac:dyDescent="0.25">
      <c r="A1677" s="261"/>
      <c r="B1677" s="271" t="s">
        <v>691</v>
      </c>
      <c r="C1677" s="262">
        <v>1</v>
      </c>
      <c r="D1677" s="262">
        <v>4334315</v>
      </c>
      <c r="E1677" s="262">
        <v>30000</v>
      </c>
      <c r="F1677" s="262">
        <v>60000</v>
      </c>
      <c r="G1677" s="262">
        <f t="shared" si="278"/>
        <v>4424315</v>
      </c>
      <c r="H1677" s="262">
        <f t="shared" si="279"/>
        <v>4334315</v>
      </c>
      <c r="I1677" s="262">
        <f t="shared" si="280"/>
        <v>30000</v>
      </c>
      <c r="J1677" s="262">
        <f t="shared" si="281"/>
        <v>60000</v>
      </c>
      <c r="K1677" s="262">
        <f t="shared" si="282"/>
        <v>4424315</v>
      </c>
      <c r="L1677" s="7"/>
    </row>
    <row r="1678" spans="1:12" s="17" customFormat="1" x14ac:dyDescent="0.25">
      <c r="A1678" s="261"/>
      <c r="B1678" s="271" t="s">
        <v>429</v>
      </c>
      <c r="C1678" s="262">
        <v>1</v>
      </c>
      <c r="D1678" s="262">
        <v>5678595</v>
      </c>
      <c r="E1678" s="262">
        <v>30000</v>
      </c>
      <c r="F1678" s="262">
        <v>60000</v>
      </c>
      <c r="G1678" s="262">
        <f t="shared" si="278"/>
        <v>5768595</v>
      </c>
      <c r="H1678" s="262">
        <f t="shared" si="279"/>
        <v>5678595</v>
      </c>
      <c r="I1678" s="262">
        <f t="shared" si="280"/>
        <v>30000</v>
      </c>
      <c r="J1678" s="262">
        <f t="shared" si="281"/>
        <v>60000</v>
      </c>
      <c r="K1678" s="262">
        <f t="shared" si="282"/>
        <v>5768595</v>
      </c>
      <c r="L1678" s="7"/>
    </row>
    <row r="1679" spans="1:12" x14ac:dyDescent="0.25">
      <c r="A1679" s="263" t="s">
        <v>1</v>
      </c>
      <c r="B1679" s="271" t="s">
        <v>415</v>
      </c>
      <c r="C1679" s="602">
        <f>SUM(C1636:C1678)</f>
        <v>271</v>
      </c>
      <c r="D1679" s="602">
        <f>SUM(D1636:D1678)</f>
        <v>76188354</v>
      </c>
      <c r="E1679" s="602">
        <f>SUM(E1636:E1678)</f>
        <v>1290000</v>
      </c>
      <c r="F1679" s="602">
        <f>SUM(F1636:F1678)</f>
        <v>2580000</v>
      </c>
      <c r="G1679" s="262">
        <f t="shared" si="278"/>
        <v>80058354</v>
      </c>
      <c r="H1679" s="602">
        <f>SUM(H1636:H1678)</f>
        <v>359835390</v>
      </c>
      <c r="I1679" s="602">
        <f>SUM(I1636:I1678)</f>
        <v>8130000</v>
      </c>
      <c r="J1679" s="602">
        <f>SUM(J1636:J1678)</f>
        <v>16260000</v>
      </c>
      <c r="K1679" s="602">
        <f>SUM(K1636:K1678)</f>
        <v>384225390</v>
      </c>
      <c r="L1679" s="7"/>
    </row>
    <row r="1680" spans="1:12" x14ac:dyDescent="0.25">
      <c r="A1680" s="261"/>
      <c r="B1680" s="261"/>
      <c r="C1680" s="262"/>
      <c r="D1680" s="262"/>
      <c r="E1680" s="262"/>
      <c r="F1680" s="262"/>
      <c r="G1680" s="262"/>
      <c r="H1680" s="262"/>
      <c r="I1680" s="262"/>
      <c r="J1680" s="262"/>
      <c r="K1680" s="262"/>
      <c r="L1680" s="7"/>
    </row>
    <row r="1681" spans="1:12" x14ac:dyDescent="0.25">
      <c r="A1681" s="261"/>
      <c r="B1681" s="272" t="s">
        <v>420</v>
      </c>
      <c r="C1681" s="262"/>
      <c r="D1681" s="419">
        <v>1247870</v>
      </c>
      <c r="E1681" s="420"/>
      <c r="F1681" s="262">
        <v>9650378</v>
      </c>
      <c r="G1681" s="262">
        <f>SUM(D1681:F1681)</f>
        <v>10898248</v>
      </c>
      <c r="H1681" s="262">
        <f>C1681*D1681</f>
        <v>0</v>
      </c>
      <c r="I1681" s="262">
        <f>C1681*E1681</f>
        <v>0</v>
      </c>
      <c r="J1681" s="262">
        <f>C1681*F1681</f>
        <v>0</v>
      </c>
      <c r="K1681" s="262">
        <f>C1681*G1681</f>
        <v>0</v>
      </c>
      <c r="L1681" s="7"/>
    </row>
    <row r="1682" spans="1:12" x14ac:dyDescent="0.25">
      <c r="A1682" s="261"/>
      <c r="B1682" s="272"/>
      <c r="C1682" s="262">
        <f t="shared" ref="C1682:K1682" si="283">SUM(C1681:C1681)</f>
        <v>0</v>
      </c>
      <c r="D1682" s="262">
        <f t="shared" si="283"/>
        <v>1247870</v>
      </c>
      <c r="E1682" s="262">
        <f t="shared" si="283"/>
        <v>0</v>
      </c>
      <c r="F1682" s="262">
        <f t="shared" si="283"/>
        <v>9650378</v>
      </c>
      <c r="G1682" s="262">
        <f t="shared" si="283"/>
        <v>10898248</v>
      </c>
      <c r="H1682" s="262">
        <f t="shared" si="283"/>
        <v>0</v>
      </c>
      <c r="I1682" s="262">
        <f t="shared" si="283"/>
        <v>0</v>
      </c>
      <c r="J1682" s="262">
        <f t="shared" si="283"/>
        <v>0</v>
      </c>
      <c r="K1682" s="262">
        <f t="shared" si="283"/>
        <v>0</v>
      </c>
      <c r="L1682" s="7"/>
    </row>
    <row r="1683" spans="1:12" x14ac:dyDescent="0.25">
      <c r="A1683" s="261"/>
      <c r="B1683" s="272"/>
      <c r="C1683" s="262"/>
      <c r="D1683" s="262"/>
      <c r="E1683" s="262"/>
      <c r="F1683" s="262"/>
      <c r="G1683" s="262"/>
      <c r="H1683" s="262"/>
      <c r="I1683" s="262"/>
      <c r="J1683" s="262"/>
      <c r="K1683" s="262"/>
      <c r="L1683" s="7"/>
    </row>
    <row r="1684" spans="1:12" x14ac:dyDescent="0.25">
      <c r="A1684" s="261"/>
      <c r="B1684" s="261"/>
      <c r="C1684" s="267">
        <f t="shared" ref="C1684:K1684" si="284">C1679+C1682</f>
        <v>271</v>
      </c>
      <c r="D1684" s="267">
        <f t="shared" si="284"/>
        <v>77436224</v>
      </c>
      <c r="E1684" s="267">
        <f t="shared" si="284"/>
        <v>1290000</v>
      </c>
      <c r="F1684" s="267">
        <f t="shared" si="284"/>
        <v>12230378</v>
      </c>
      <c r="G1684" s="267">
        <f t="shared" si="284"/>
        <v>90956602</v>
      </c>
      <c r="H1684" s="267">
        <f t="shared" si="284"/>
        <v>359835390</v>
      </c>
      <c r="I1684" s="267">
        <f t="shared" si="284"/>
        <v>8130000</v>
      </c>
      <c r="J1684" s="267">
        <f t="shared" si="284"/>
        <v>16260000</v>
      </c>
      <c r="K1684" s="267">
        <f t="shared" si="284"/>
        <v>384225390</v>
      </c>
      <c r="L1684" s="7"/>
    </row>
    <row r="1685" spans="1:12" x14ac:dyDescent="0.25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7"/>
    </row>
    <row r="1686" spans="1:12" x14ac:dyDescent="0.25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7"/>
    </row>
    <row r="1687" spans="1:12" ht="20.25" x14ac:dyDescent="0.3">
      <c r="A1687" s="951" t="s">
        <v>0</v>
      </c>
      <c r="B1687" s="951"/>
      <c r="C1687" s="951"/>
      <c r="D1687" s="951"/>
      <c r="E1687" s="951"/>
      <c r="F1687" s="951"/>
      <c r="G1687" s="951"/>
      <c r="H1687" s="951"/>
      <c r="I1687" s="951"/>
      <c r="J1687" s="951"/>
      <c r="K1687" s="951"/>
      <c r="L1687" s="7"/>
    </row>
    <row r="1688" spans="1:12" ht="18" x14ac:dyDescent="0.25">
      <c r="A1688" s="952" t="s">
        <v>226</v>
      </c>
      <c r="B1688" s="952"/>
      <c r="C1688" s="952"/>
      <c r="D1688" s="952"/>
      <c r="E1688" s="952"/>
      <c r="F1688" s="952"/>
      <c r="G1688" s="952"/>
      <c r="H1688" s="952"/>
      <c r="I1688" s="952"/>
      <c r="J1688" s="952"/>
      <c r="K1688" s="952"/>
      <c r="L1688" s="7"/>
    </row>
    <row r="1689" spans="1:12" ht="18" x14ac:dyDescent="0.25">
      <c r="A1689" s="952" t="s">
        <v>227</v>
      </c>
      <c r="B1689" s="962"/>
      <c r="C1689" s="962"/>
      <c r="D1689" s="962"/>
      <c r="E1689" s="962"/>
      <c r="F1689" s="962"/>
      <c r="G1689" s="962"/>
      <c r="H1689" s="962"/>
      <c r="I1689" s="962"/>
      <c r="J1689" s="962"/>
      <c r="K1689" s="962"/>
      <c r="L1689" s="7"/>
    </row>
    <row r="1690" spans="1:12" ht="18" x14ac:dyDescent="0.25">
      <c r="A1690" s="962" t="s">
        <v>514</v>
      </c>
      <c r="B1690" s="962"/>
      <c r="C1690" s="962"/>
      <c r="D1690" s="962"/>
      <c r="E1690" s="962"/>
      <c r="F1690" s="962"/>
      <c r="G1690" s="962"/>
      <c r="H1690" s="962"/>
      <c r="I1690" s="962"/>
      <c r="J1690" s="962"/>
      <c r="K1690" s="962"/>
      <c r="L1690" s="7"/>
    </row>
    <row r="1691" spans="1:12" ht="48.75" x14ac:dyDescent="0.25">
      <c r="A1691" s="258" t="s">
        <v>595</v>
      </c>
      <c r="B1691" s="258" t="s">
        <v>228</v>
      </c>
      <c r="C1691" s="258" t="s">
        <v>798</v>
      </c>
      <c r="D1691" s="258" t="s">
        <v>229</v>
      </c>
      <c r="E1691" s="258" t="s">
        <v>468</v>
      </c>
      <c r="F1691" s="258" t="s">
        <v>231</v>
      </c>
      <c r="G1691" s="258" t="s">
        <v>232</v>
      </c>
      <c r="H1691" s="258" t="s">
        <v>233</v>
      </c>
      <c r="I1691" s="258" t="s">
        <v>476</v>
      </c>
      <c r="J1691" s="258" t="s">
        <v>234</v>
      </c>
      <c r="K1691" s="603" t="s">
        <v>799</v>
      </c>
      <c r="L1691" s="7"/>
    </row>
    <row r="1692" spans="1:12" x14ac:dyDescent="0.25">
      <c r="A1692" s="260"/>
      <c r="B1692" s="261"/>
      <c r="C1692" s="261"/>
      <c r="D1692" s="261"/>
      <c r="E1692" s="261"/>
      <c r="F1692" s="261"/>
      <c r="G1692" s="261"/>
      <c r="H1692" s="261"/>
      <c r="I1692" s="261"/>
      <c r="J1692" s="261"/>
      <c r="K1692" s="604" t="s">
        <v>235</v>
      </c>
      <c r="L1692" s="7"/>
    </row>
    <row r="1693" spans="1:12" x14ac:dyDescent="0.25">
      <c r="A1693" s="261"/>
      <c r="B1693" s="271" t="s">
        <v>248</v>
      </c>
      <c r="C1693" s="262">
        <v>10</v>
      </c>
      <c r="D1693" s="262">
        <v>480384</v>
      </c>
      <c r="E1693" s="262">
        <v>30000</v>
      </c>
      <c r="F1693" s="262">
        <v>60000</v>
      </c>
      <c r="G1693" s="262">
        <f t="shared" ref="G1693:G1756" si="285">SUM(D1693:F1693)</f>
        <v>570384</v>
      </c>
      <c r="H1693" s="262">
        <f t="shared" ref="H1693:H1756" si="286">C1693*D1693</f>
        <v>4803840</v>
      </c>
      <c r="I1693" s="262">
        <f t="shared" ref="I1693:I1756" si="287">C1693*E1693</f>
        <v>300000</v>
      </c>
      <c r="J1693" s="262">
        <f t="shared" ref="J1693:J1756" si="288">C1693*F1693</f>
        <v>600000</v>
      </c>
      <c r="K1693" s="262">
        <f t="shared" ref="K1693:K1756" si="289">C1693*G1693</f>
        <v>5703840</v>
      </c>
      <c r="L1693" s="7"/>
    </row>
    <row r="1694" spans="1:12" x14ac:dyDescent="0.25">
      <c r="A1694" s="261"/>
      <c r="B1694" s="271" t="s">
        <v>249</v>
      </c>
      <c r="C1694" s="262">
        <v>21</v>
      </c>
      <c r="D1694" s="262">
        <v>489371</v>
      </c>
      <c r="E1694" s="262">
        <v>30000</v>
      </c>
      <c r="F1694" s="262">
        <v>60000</v>
      </c>
      <c r="G1694" s="262">
        <f t="shared" si="285"/>
        <v>579371</v>
      </c>
      <c r="H1694" s="262">
        <f t="shared" si="286"/>
        <v>10276791</v>
      </c>
      <c r="I1694" s="262">
        <f t="shared" si="287"/>
        <v>630000</v>
      </c>
      <c r="J1694" s="262">
        <f t="shared" si="288"/>
        <v>1260000</v>
      </c>
      <c r="K1694" s="262">
        <f t="shared" si="289"/>
        <v>12166791</v>
      </c>
      <c r="L1694" s="7"/>
    </row>
    <row r="1695" spans="1:12" x14ac:dyDescent="0.25">
      <c r="A1695" s="261"/>
      <c r="B1695" s="271" t="s">
        <v>256</v>
      </c>
      <c r="C1695" s="262">
        <v>1</v>
      </c>
      <c r="D1695" s="262">
        <v>440870</v>
      </c>
      <c r="E1695" s="262">
        <v>30000</v>
      </c>
      <c r="F1695" s="262">
        <v>60000</v>
      </c>
      <c r="G1695" s="262">
        <f t="shared" si="285"/>
        <v>530870</v>
      </c>
      <c r="H1695" s="262">
        <f t="shared" si="286"/>
        <v>440870</v>
      </c>
      <c r="I1695" s="262">
        <f t="shared" si="287"/>
        <v>30000</v>
      </c>
      <c r="J1695" s="262">
        <f t="shared" si="288"/>
        <v>60000</v>
      </c>
      <c r="K1695" s="262">
        <f t="shared" si="289"/>
        <v>530870</v>
      </c>
      <c r="L1695" s="7"/>
    </row>
    <row r="1696" spans="1:12" x14ac:dyDescent="0.25">
      <c r="A1696" s="261"/>
      <c r="B1696" s="271" t="s">
        <v>257</v>
      </c>
      <c r="C1696" s="262">
        <v>2</v>
      </c>
      <c r="D1696" s="262">
        <v>451665</v>
      </c>
      <c r="E1696" s="262">
        <v>30000</v>
      </c>
      <c r="F1696" s="262">
        <v>60000</v>
      </c>
      <c r="G1696" s="262">
        <f t="shared" si="285"/>
        <v>541665</v>
      </c>
      <c r="H1696" s="262">
        <f t="shared" si="286"/>
        <v>903330</v>
      </c>
      <c r="I1696" s="262">
        <f t="shared" si="287"/>
        <v>60000</v>
      </c>
      <c r="J1696" s="262">
        <f t="shared" si="288"/>
        <v>120000</v>
      </c>
      <c r="K1696" s="262">
        <f t="shared" si="289"/>
        <v>1083330</v>
      </c>
      <c r="L1696" s="7"/>
    </row>
    <row r="1697" spans="1:12" x14ac:dyDescent="0.25">
      <c r="A1697" s="261"/>
      <c r="B1697" s="271" t="s">
        <v>258</v>
      </c>
      <c r="C1697" s="262">
        <v>11</v>
      </c>
      <c r="D1697" s="262">
        <v>462460</v>
      </c>
      <c r="E1697" s="262">
        <v>30000</v>
      </c>
      <c r="F1697" s="262">
        <v>60000</v>
      </c>
      <c r="G1697" s="262">
        <f t="shared" si="285"/>
        <v>552460</v>
      </c>
      <c r="H1697" s="262">
        <f t="shared" si="286"/>
        <v>5087060</v>
      </c>
      <c r="I1697" s="262">
        <f t="shared" si="287"/>
        <v>330000</v>
      </c>
      <c r="J1697" s="262">
        <f t="shared" si="288"/>
        <v>660000</v>
      </c>
      <c r="K1697" s="262">
        <f t="shared" si="289"/>
        <v>6077060</v>
      </c>
      <c r="L1697" s="7"/>
    </row>
    <row r="1698" spans="1:12" x14ac:dyDescent="0.25">
      <c r="A1698" s="261"/>
      <c r="B1698" s="271" t="s">
        <v>259</v>
      </c>
      <c r="C1698" s="262">
        <v>14</v>
      </c>
      <c r="D1698" s="262">
        <v>473255</v>
      </c>
      <c r="E1698" s="262">
        <v>30000</v>
      </c>
      <c r="F1698" s="262">
        <v>60000</v>
      </c>
      <c r="G1698" s="262">
        <f t="shared" si="285"/>
        <v>563255</v>
      </c>
      <c r="H1698" s="262">
        <f t="shared" si="286"/>
        <v>6625570</v>
      </c>
      <c r="I1698" s="262">
        <f t="shared" si="287"/>
        <v>420000</v>
      </c>
      <c r="J1698" s="262">
        <f t="shared" si="288"/>
        <v>840000</v>
      </c>
      <c r="K1698" s="262">
        <f t="shared" si="289"/>
        <v>7885570</v>
      </c>
      <c r="L1698" s="7"/>
    </row>
    <row r="1699" spans="1:12" x14ac:dyDescent="0.25">
      <c r="A1699" s="261"/>
      <c r="B1699" s="271" t="s">
        <v>260</v>
      </c>
      <c r="C1699" s="262">
        <v>30</v>
      </c>
      <c r="D1699" s="262">
        <v>484050</v>
      </c>
      <c r="E1699" s="262">
        <v>30000</v>
      </c>
      <c r="F1699" s="262">
        <v>60000</v>
      </c>
      <c r="G1699" s="262">
        <f t="shared" si="285"/>
        <v>574050</v>
      </c>
      <c r="H1699" s="262">
        <f t="shared" si="286"/>
        <v>14521500</v>
      </c>
      <c r="I1699" s="262">
        <f t="shared" si="287"/>
        <v>900000</v>
      </c>
      <c r="J1699" s="262">
        <f t="shared" si="288"/>
        <v>1800000</v>
      </c>
      <c r="K1699" s="262">
        <f t="shared" si="289"/>
        <v>17221500</v>
      </c>
      <c r="L1699" s="7"/>
    </row>
    <row r="1700" spans="1:12" x14ac:dyDescent="0.25">
      <c r="A1700" s="261"/>
      <c r="B1700" s="271" t="s">
        <v>261</v>
      </c>
      <c r="C1700" s="262">
        <v>25</v>
      </c>
      <c r="D1700" s="262">
        <v>494845</v>
      </c>
      <c r="E1700" s="262">
        <v>30000</v>
      </c>
      <c r="F1700" s="262">
        <v>60000</v>
      </c>
      <c r="G1700" s="262">
        <f t="shared" si="285"/>
        <v>584845</v>
      </c>
      <c r="H1700" s="262">
        <f t="shared" si="286"/>
        <v>12371125</v>
      </c>
      <c r="I1700" s="262">
        <f t="shared" si="287"/>
        <v>750000</v>
      </c>
      <c r="J1700" s="262">
        <f t="shared" si="288"/>
        <v>1500000</v>
      </c>
      <c r="K1700" s="262">
        <f t="shared" si="289"/>
        <v>14621125</v>
      </c>
      <c r="L1700" s="7"/>
    </row>
    <row r="1701" spans="1:12" x14ac:dyDescent="0.25">
      <c r="A1701" s="261"/>
      <c r="B1701" s="271" t="s">
        <v>262</v>
      </c>
      <c r="C1701" s="262">
        <v>52</v>
      </c>
      <c r="D1701" s="262">
        <v>505640</v>
      </c>
      <c r="E1701" s="262">
        <v>30000</v>
      </c>
      <c r="F1701" s="262">
        <v>60000</v>
      </c>
      <c r="G1701" s="262">
        <f t="shared" si="285"/>
        <v>595640</v>
      </c>
      <c r="H1701" s="262">
        <f t="shared" si="286"/>
        <v>26293280</v>
      </c>
      <c r="I1701" s="262">
        <f t="shared" si="287"/>
        <v>1560000</v>
      </c>
      <c r="J1701" s="262">
        <f t="shared" si="288"/>
        <v>3120000</v>
      </c>
      <c r="K1701" s="262">
        <f t="shared" si="289"/>
        <v>30973280</v>
      </c>
      <c r="L1701" s="7"/>
    </row>
    <row r="1702" spans="1:12" x14ac:dyDescent="0.25">
      <c r="A1702" s="261"/>
      <c r="B1702" s="271" t="s">
        <v>263</v>
      </c>
      <c r="C1702" s="262">
        <v>87</v>
      </c>
      <c r="D1702" s="262">
        <v>516435</v>
      </c>
      <c r="E1702" s="262">
        <v>30000</v>
      </c>
      <c r="F1702" s="262">
        <v>60000</v>
      </c>
      <c r="G1702" s="262">
        <f t="shared" si="285"/>
        <v>606435</v>
      </c>
      <c r="H1702" s="262">
        <f t="shared" si="286"/>
        <v>44929845</v>
      </c>
      <c r="I1702" s="262">
        <f t="shared" si="287"/>
        <v>2610000</v>
      </c>
      <c r="J1702" s="262">
        <f t="shared" si="288"/>
        <v>5220000</v>
      </c>
      <c r="K1702" s="262">
        <f t="shared" si="289"/>
        <v>52759845</v>
      </c>
      <c r="L1702" s="7"/>
    </row>
    <row r="1703" spans="1:12" x14ac:dyDescent="0.25">
      <c r="A1703" s="261"/>
      <c r="B1703" s="271" t="s">
        <v>264</v>
      </c>
      <c r="C1703" s="262">
        <v>106</v>
      </c>
      <c r="D1703" s="262">
        <v>527230</v>
      </c>
      <c r="E1703" s="262">
        <v>30000</v>
      </c>
      <c r="F1703" s="262">
        <v>60000</v>
      </c>
      <c r="G1703" s="262">
        <f t="shared" si="285"/>
        <v>617230</v>
      </c>
      <c r="H1703" s="262">
        <f t="shared" si="286"/>
        <v>55886380</v>
      </c>
      <c r="I1703" s="262">
        <f t="shared" si="287"/>
        <v>3180000</v>
      </c>
      <c r="J1703" s="262">
        <f t="shared" si="288"/>
        <v>6360000</v>
      </c>
      <c r="K1703" s="262">
        <f t="shared" si="289"/>
        <v>65426380</v>
      </c>
      <c r="L1703" s="7"/>
    </row>
    <row r="1704" spans="1:12" x14ac:dyDescent="0.25">
      <c r="A1704" s="261"/>
      <c r="B1704" s="271" t="s">
        <v>270</v>
      </c>
      <c r="C1704" s="262">
        <v>10</v>
      </c>
      <c r="D1704" s="262">
        <v>475652</v>
      </c>
      <c r="E1704" s="262">
        <v>30000</v>
      </c>
      <c r="F1704" s="262">
        <v>60000</v>
      </c>
      <c r="G1704" s="262">
        <f t="shared" si="285"/>
        <v>565652</v>
      </c>
      <c r="H1704" s="262">
        <f t="shared" si="286"/>
        <v>4756520</v>
      </c>
      <c r="I1704" s="262">
        <f t="shared" si="287"/>
        <v>300000</v>
      </c>
      <c r="J1704" s="262">
        <f t="shared" si="288"/>
        <v>600000</v>
      </c>
      <c r="K1704" s="262">
        <f t="shared" si="289"/>
        <v>5656520</v>
      </c>
      <c r="L1704" s="7"/>
    </row>
    <row r="1705" spans="1:12" x14ac:dyDescent="0.25">
      <c r="A1705" s="261"/>
      <c r="B1705" s="271" t="s">
        <v>271</v>
      </c>
      <c r="C1705" s="262">
        <v>5</v>
      </c>
      <c r="D1705" s="262">
        <v>488199</v>
      </c>
      <c r="E1705" s="262">
        <v>30000</v>
      </c>
      <c r="F1705" s="262">
        <v>60000</v>
      </c>
      <c r="G1705" s="262">
        <f t="shared" si="285"/>
        <v>578199</v>
      </c>
      <c r="H1705" s="262">
        <f t="shared" si="286"/>
        <v>2440995</v>
      </c>
      <c r="I1705" s="262">
        <f t="shared" si="287"/>
        <v>150000</v>
      </c>
      <c r="J1705" s="262">
        <f t="shared" si="288"/>
        <v>300000</v>
      </c>
      <c r="K1705" s="262">
        <f t="shared" si="289"/>
        <v>2890995</v>
      </c>
      <c r="L1705" s="7"/>
    </row>
    <row r="1706" spans="1:12" x14ac:dyDescent="0.25">
      <c r="A1706" s="261"/>
      <c r="B1706" s="271" t="s">
        <v>272</v>
      </c>
      <c r="C1706" s="262">
        <v>3</v>
      </c>
      <c r="D1706" s="262">
        <v>500746</v>
      </c>
      <c r="E1706" s="262">
        <v>30000</v>
      </c>
      <c r="F1706" s="262">
        <v>60000</v>
      </c>
      <c r="G1706" s="262">
        <f t="shared" si="285"/>
        <v>590746</v>
      </c>
      <c r="H1706" s="262">
        <f t="shared" si="286"/>
        <v>1502238</v>
      </c>
      <c r="I1706" s="262">
        <f t="shared" si="287"/>
        <v>90000</v>
      </c>
      <c r="J1706" s="262">
        <f t="shared" si="288"/>
        <v>180000</v>
      </c>
      <c r="K1706" s="262">
        <f t="shared" si="289"/>
        <v>1772238</v>
      </c>
      <c r="L1706" s="7"/>
    </row>
    <row r="1707" spans="1:12" x14ac:dyDescent="0.25">
      <c r="A1707" s="261"/>
      <c r="B1707" s="271" t="s">
        <v>273</v>
      </c>
      <c r="C1707" s="262">
        <v>2</v>
      </c>
      <c r="D1707" s="262">
        <v>513293</v>
      </c>
      <c r="E1707" s="262">
        <v>30000</v>
      </c>
      <c r="F1707" s="262">
        <v>60000</v>
      </c>
      <c r="G1707" s="262">
        <f t="shared" si="285"/>
        <v>603293</v>
      </c>
      <c r="H1707" s="262">
        <f t="shared" si="286"/>
        <v>1026586</v>
      </c>
      <c r="I1707" s="262">
        <f t="shared" si="287"/>
        <v>60000</v>
      </c>
      <c r="J1707" s="262">
        <f t="shared" si="288"/>
        <v>120000</v>
      </c>
      <c r="K1707" s="262">
        <f t="shared" si="289"/>
        <v>1206586</v>
      </c>
      <c r="L1707" s="7"/>
    </row>
    <row r="1708" spans="1:12" x14ac:dyDescent="0.25">
      <c r="A1708" s="261"/>
      <c r="B1708" s="271" t="s">
        <v>274</v>
      </c>
      <c r="C1708" s="262">
        <v>4</v>
      </c>
      <c r="D1708" s="262">
        <v>525840</v>
      </c>
      <c r="E1708" s="262">
        <v>30000</v>
      </c>
      <c r="F1708" s="262">
        <v>60000</v>
      </c>
      <c r="G1708" s="262">
        <f t="shared" si="285"/>
        <v>615840</v>
      </c>
      <c r="H1708" s="262">
        <f t="shared" si="286"/>
        <v>2103360</v>
      </c>
      <c r="I1708" s="262">
        <f t="shared" si="287"/>
        <v>120000</v>
      </c>
      <c r="J1708" s="262">
        <f t="shared" si="288"/>
        <v>240000</v>
      </c>
      <c r="K1708" s="262">
        <f t="shared" si="289"/>
        <v>2463360</v>
      </c>
      <c r="L1708" s="7"/>
    </row>
    <row r="1709" spans="1:12" x14ac:dyDescent="0.25">
      <c r="A1709" s="261"/>
      <c r="B1709" s="271" t="s">
        <v>275</v>
      </c>
      <c r="C1709" s="262">
        <v>3</v>
      </c>
      <c r="D1709" s="262">
        <v>538387</v>
      </c>
      <c r="E1709" s="262">
        <v>30000</v>
      </c>
      <c r="F1709" s="262">
        <v>60000</v>
      </c>
      <c r="G1709" s="262">
        <f t="shared" si="285"/>
        <v>628387</v>
      </c>
      <c r="H1709" s="262">
        <f t="shared" si="286"/>
        <v>1615161</v>
      </c>
      <c r="I1709" s="262">
        <f t="shared" si="287"/>
        <v>90000</v>
      </c>
      <c r="J1709" s="262">
        <f t="shared" si="288"/>
        <v>180000</v>
      </c>
      <c r="K1709" s="262">
        <f t="shared" si="289"/>
        <v>1885161</v>
      </c>
      <c r="L1709" s="7"/>
    </row>
    <row r="1710" spans="1:12" x14ac:dyDescent="0.25">
      <c r="A1710" s="261"/>
      <c r="B1710" s="271" t="s">
        <v>276</v>
      </c>
      <c r="C1710" s="262">
        <v>1</v>
      </c>
      <c r="D1710" s="262">
        <v>550934</v>
      </c>
      <c r="E1710" s="262">
        <v>30000</v>
      </c>
      <c r="F1710" s="262">
        <v>60000</v>
      </c>
      <c r="G1710" s="262">
        <f t="shared" si="285"/>
        <v>640934</v>
      </c>
      <c r="H1710" s="262">
        <f t="shared" si="286"/>
        <v>550934</v>
      </c>
      <c r="I1710" s="262">
        <f t="shared" si="287"/>
        <v>30000</v>
      </c>
      <c r="J1710" s="262">
        <f t="shared" si="288"/>
        <v>60000</v>
      </c>
      <c r="K1710" s="262">
        <f t="shared" si="289"/>
        <v>640934</v>
      </c>
      <c r="L1710" s="7"/>
    </row>
    <row r="1711" spans="1:12" x14ac:dyDescent="0.25">
      <c r="A1711" s="261"/>
      <c r="B1711" s="271" t="s">
        <v>277</v>
      </c>
      <c r="C1711" s="262">
        <v>3</v>
      </c>
      <c r="D1711" s="262">
        <v>563481</v>
      </c>
      <c r="E1711" s="262">
        <v>30000</v>
      </c>
      <c r="F1711" s="262">
        <v>60000</v>
      </c>
      <c r="G1711" s="262">
        <f t="shared" si="285"/>
        <v>653481</v>
      </c>
      <c r="H1711" s="262">
        <f t="shared" si="286"/>
        <v>1690443</v>
      </c>
      <c r="I1711" s="262">
        <f t="shared" si="287"/>
        <v>90000</v>
      </c>
      <c r="J1711" s="262">
        <f t="shared" si="288"/>
        <v>180000</v>
      </c>
      <c r="K1711" s="262">
        <f t="shared" si="289"/>
        <v>1960443</v>
      </c>
      <c r="L1711" s="7"/>
    </row>
    <row r="1712" spans="1:12" x14ac:dyDescent="0.25">
      <c r="A1712" s="261"/>
      <c r="B1712" s="271" t="s">
        <v>278</v>
      </c>
      <c r="C1712" s="262">
        <v>1</v>
      </c>
      <c r="D1712" s="262">
        <v>576028</v>
      </c>
      <c r="E1712" s="262">
        <v>30000</v>
      </c>
      <c r="F1712" s="262">
        <v>60000</v>
      </c>
      <c r="G1712" s="262">
        <f t="shared" si="285"/>
        <v>666028</v>
      </c>
      <c r="H1712" s="262">
        <f t="shared" si="286"/>
        <v>576028</v>
      </c>
      <c r="I1712" s="262">
        <f t="shared" si="287"/>
        <v>30000</v>
      </c>
      <c r="J1712" s="262">
        <f t="shared" si="288"/>
        <v>60000</v>
      </c>
      <c r="K1712" s="262">
        <f t="shared" si="289"/>
        <v>666028</v>
      </c>
      <c r="L1712" s="7"/>
    </row>
    <row r="1713" spans="1:12" x14ac:dyDescent="0.25">
      <c r="A1713" s="261"/>
      <c r="B1713" s="271" t="s">
        <v>279</v>
      </c>
      <c r="C1713" s="262">
        <v>2</v>
      </c>
      <c r="D1713" s="262">
        <v>588575</v>
      </c>
      <c r="E1713" s="262">
        <v>30000</v>
      </c>
      <c r="F1713" s="262">
        <v>60000</v>
      </c>
      <c r="G1713" s="262">
        <f t="shared" si="285"/>
        <v>678575</v>
      </c>
      <c r="H1713" s="262">
        <f t="shared" si="286"/>
        <v>1177150</v>
      </c>
      <c r="I1713" s="262">
        <f t="shared" si="287"/>
        <v>60000</v>
      </c>
      <c r="J1713" s="262">
        <f t="shared" si="288"/>
        <v>120000</v>
      </c>
      <c r="K1713" s="262">
        <f t="shared" si="289"/>
        <v>1357150</v>
      </c>
      <c r="L1713" s="7"/>
    </row>
    <row r="1714" spans="1:12" x14ac:dyDescent="0.25">
      <c r="A1714" s="261"/>
      <c r="B1714" s="271" t="s">
        <v>281</v>
      </c>
      <c r="C1714" s="262">
        <v>2</v>
      </c>
      <c r="D1714" s="262">
        <v>496939</v>
      </c>
      <c r="E1714" s="262">
        <v>30000</v>
      </c>
      <c r="F1714" s="262">
        <v>60000</v>
      </c>
      <c r="G1714" s="262">
        <f t="shared" si="285"/>
        <v>586939</v>
      </c>
      <c r="H1714" s="262">
        <f t="shared" si="286"/>
        <v>993878</v>
      </c>
      <c r="I1714" s="262">
        <f t="shared" si="287"/>
        <v>60000</v>
      </c>
      <c r="J1714" s="262">
        <f t="shared" si="288"/>
        <v>120000</v>
      </c>
      <c r="K1714" s="262">
        <f t="shared" si="289"/>
        <v>1173878</v>
      </c>
      <c r="L1714" s="7"/>
    </row>
    <row r="1715" spans="1:12" x14ac:dyDescent="0.25">
      <c r="A1715" s="261"/>
      <c r="B1715" s="271" t="s">
        <v>282</v>
      </c>
      <c r="C1715" s="262">
        <v>4</v>
      </c>
      <c r="D1715" s="262">
        <v>512228</v>
      </c>
      <c r="E1715" s="262">
        <v>30000</v>
      </c>
      <c r="F1715" s="262">
        <v>60000</v>
      </c>
      <c r="G1715" s="262">
        <f t="shared" si="285"/>
        <v>602228</v>
      </c>
      <c r="H1715" s="262">
        <f t="shared" si="286"/>
        <v>2048912</v>
      </c>
      <c r="I1715" s="262">
        <f t="shared" si="287"/>
        <v>120000</v>
      </c>
      <c r="J1715" s="262">
        <f t="shared" si="288"/>
        <v>240000</v>
      </c>
      <c r="K1715" s="262">
        <f t="shared" si="289"/>
        <v>2408912</v>
      </c>
      <c r="L1715" s="7"/>
    </row>
    <row r="1716" spans="1:12" x14ac:dyDescent="0.25">
      <c r="A1716" s="261"/>
      <c r="B1716" s="271" t="s">
        <v>283</v>
      </c>
      <c r="C1716" s="262">
        <v>8</v>
      </c>
      <c r="D1716" s="262">
        <v>527517</v>
      </c>
      <c r="E1716" s="262">
        <v>30000</v>
      </c>
      <c r="F1716" s="262">
        <v>60000</v>
      </c>
      <c r="G1716" s="262">
        <f t="shared" si="285"/>
        <v>617517</v>
      </c>
      <c r="H1716" s="262">
        <f t="shared" si="286"/>
        <v>4220136</v>
      </c>
      <c r="I1716" s="262">
        <f t="shared" si="287"/>
        <v>240000</v>
      </c>
      <c r="J1716" s="262">
        <f t="shared" si="288"/>
        <v>480000</v>
      </c>
      <c r="K1716" s="262">
        <f t="shared" si="289"/>
        <v>4940136</v>
      </c>
      <c r="L1716" s="7"/>
    </row>
    <row r="1717" spans="1:12" x14ac:dyDescent="0.25">
      <c r="A1717" s="261"/>
      <c r="B1717" s="271" t="s">
        <v>284</v>
      </c>
      <c r="C1717" s="262">
        <v>11</v>
      </c>
      <c r="D1717" s="262">
        <v>542806</v>
      </c>
      <c r="E1717" s="262">
        <v>30000</v>
      </c>
      <c r="F1717" s="262">
        <v>60000</v>
      </c>
      <c r="G1717" s="262">
        <f t="shared" si="285"/>
        <v>632806</v>
      </c>
      <c r="H1717" s="262">
        <f t="shared" si="286"/>
        <v>5970866</v>
      </c>
      <c r="I1717" s="262">
        <f t="shared" si="287"/>
        <v>330000</v>
      </c>
      <c r="J1717" s="262">
        <f t="shared" si="288"/>
        <v>660000</v>
      </c>
      <c r="K1717" s="262">
        <f t="shared" si="289"/>
        <v>6960866</v>
      </c>
      <c r="L1717" s="7"/>
    </row>
    <row r="1718" spans="1:12" x14ac:dyDescent="0.25">
      <c r="A1718" s="261"/>
      <c r="B1718" s="271" t="s">
        <v>285</v>
      </c>
      <c r="C1718" s="262">
        <v>13</v>
      </c>
      <c r="D1718" s="262">
        <v>558095</v>
      </c>
      <c r="E1718" s="262">
        <v>30000</v>
      </c>
      <c r="F1718" s="262">
        <v>60000</v>
      </c>
      <c r="G1718" s="262">
        <f t="shared" si="285"/>
        <v>648095</v>
      </c>
      <c r="H1718" s="262">
        <f t="shared" si="286"/>
        <v>7255235</v>
      </c>
      <c r="I1718" s="262">
        <f t="shared" si="287"/>
        <v>390000</v>
      </c>
      <c r="J1718" s="262">
        <f t="shared" si="288"/>
        <v>780000</v>
      </c>
      <c r="K1718" s="262">
        <f t="shared" si="289"/>
        <v>8425235</v>
      </c>
      <c r="L1718" s="7"/>
    </row>
    <row r="1719" spans="1:12" x14ac:dyDescent="0.25">
      <c r="A1719" s="261"/>
      <c r="B1719" s="271" t="s">
        <v>286</v>
      </c>
      <c r="C1719" s="262">
        <v>24</v>
      </c>
      <c r="D1719" s="262">
        <v>573384</v>
      </c>
      <c r="E1719" s="262">
        <v>30000</v>
      </c>
      <c r="F1719" s="262">
        <v>60000</v>
      </c>
      <c r="G1719" s="262">
        <f t="shared" si="285"/>
        <v>663384</v>
      </c>
      <c r="H1719" s="262">
        <f t="shared" si="286"/>
        <v>13761216</v>
      </c>
      <c r="I1719" s="262">
        <f t="shared" si="287"/>
        <v>720000</v>
      </c>
      <c r="J1719" s="262">
        <f t="shared" si="288"/>
        <v>1440000</v>
      </c>
      <c r="K1719" s="262">
        <f t="shared" si="289"/>
        <v>15921216</v>
      </c>
      <c r="L1719" s="7"/>
    </row>
    <row r="1720" spans="1:12" x14ac:dyDescent="0.25">
      <c r="A1720" s="261"/>
      <c r="B1720" s="271" t="s">
        <v>287</v>
      </c>
      <c r="C1720" s="262">
        <v>12</v>
      </c>
      <c r="D1720" s="262">
        <v>588673</v>
      </c>
      <c r="E1720" s="262">
        <v>30000</v>
      </c>
      <c r="F1720" s="262">
        <v>60000</v>
      </c>
      <c r="G1720" s="262">
        <f t="shared" si="285"/>
        <v>678673</v>
      </c>
      <c r="H1720" s="262">
        <f t="shared" si="286"/>
        <v>7064076</v>
      </c>
      <c r="I1720" s="262">
        <f t="shared" si="287"/>
        <v>360000</v>
      </c>
      <c r="J1720" s="262">
        <f t="shared" si="288"/>
        <v>720000</v>
      </c>
      <c r="K1720" s="262">
        <f t="shared" si="289"/>
        <v>8144076</v>
      </c>
      <c r="L1720" s="7"/>
    </row>
    <row r="1721" spans="1:12" x14ac:dyDescent="0.25">
      <c r="A1721" s="261"/>
      <c r="B1721" s="271" t="s">
        <v>288</v>
      </c>
      <c r="C1721" s="262">
        <v>35</v>
      </c>
      <c r="D1721" s="262">
        <v>603962</v>
      </c>
      <c r="E1721" s="262">
        <v>30000</v>
      </c>
      <c r="F1721" s="262">
        <v>60000</v>
      </c>
      <c r="G1721" s="262">
        <f t="shared" si="285"/>
        <v>693962</v>
      </c>
      <c r="H1721" s="262">
        <f t="shared" si="286"/>
        <v>21138670</v>
      </c>
      <c r="I1721" s="262">
        <f t="shared" si="287"/>
        <v>1050000</v>
      </c>
      <c r="J1721" s="262">
        <f t="shared" si="288"/>
        <v>2100000</v>
      </c>
      <c r="K1721" s="262">
        <f t="shared" si="289"/>
        <v>24288670</v>
      </c>
      <c r="L1721" s="7"/>
    </row>
    <row r="1722" spans="1:12" x14ac:dyDescent="0.25">
      <c r="A1722" s="261"/>
      <c r="B1722" s="271" t="s">
        <v>289</v>
      </c>
      <c r="C1722" s="262">
        <v>6</v>
      </c>
      <c r="D1722" s="262">
        <v>619251</v>
      </c>
      <c r="E1722" s="262">
        <v>30000</v>
      </c>
      <c r="F1722" s="262">
        <v>60000</v>
      </c>
      <c r="G1722" s="262">
        <f t="shared" si="285"/>
        <v>709251</v>
      </c>
      <c r="H1722" s="262">
        <f t="shared" si="286"/>
        <v>3715506</v>
      </c>
      <c r="I1722" s="262">
        <f t="shared" si="287"/>
        <v>180000</v>
      </c>
      <c r="J1722" s="262">
        <f t="shared" si="288"/>
        <v>360000</v>
      </c>
      <c r="K1722" s="262">
        <f t="shared" si="289"/>
        <v>4255506</v>
      </c>
      <c r="L1722" s="7"/>
    </row>
    <row r="1723" spans="1:12" x14ac:dyDescent="0.25">
      <c r="A1723" s="261"/>
      <c r="B1723" s="271" t="s">
        <v>290</v>
      </c>
      <c r="C1723" s="262">
        <v>16</v>
      </c>
      <c r="D1723" s="262">
        <v>634540</v>
      </c>
      <c r="E1723" s="262">
        <v>30000</v>
      </c>
      <c r="F1723" s="262">
        <v>60000</v>
      </c>
      <c r="G1723" s="262">
        <f t="shared" si="285"/>
        <v>724540</v>
      </c>
      <c r="H1723" s="262">
        <f t="shared" si="286"/>
        <v>10152640</v>
      </c>
      <c r="I1723" s="262">
        <f t="shared" si="287"/>
        <v>480000</v>
      </c>
      <c r="J1723" s="262">
        <f t="shared" si="288"/>
        <v>960000</v>
      </c>
      <c r="K1723" s="262">
        <f t="shared" si="289"/>
        <v>11592640</v>
      </c>
      <c r="L1723" s="7"/>
    </row>
    <row r="1724" spans="1:12" x14ac:dyDescent="0.25">
      <c r="A1724" s="261"/>
      <c r="B1724" s="271" t="s">
        <v>291</v>
      </c>
      <c r="C1724" s="262">
        <v>13</v>
      </c>
      <c r="D1724" s="262">
        <v>649829</v>
      </c>
      <c r="E1724" s="262">
        <v>30000</v>
      </c>
      <c r="F1724" s="262">
        <v>60000</v>
      </c>
      <c r="G1724" s="262">
        <f t="shared" si="285"/>
        <v>739829</v>
      </c>
      <c r="H1724" s="262">
        <f t="shared" si="286"/>
        <v>8447777</v>
      </c>
      <c r="I1724" s="262">
        <f t="shared" si="287"/>
        <v>390000</v>
      </c>
      <c r="J1724" s="262">
        <f t="shared" si="288"/>
        <v>780000</v>
      </c>
      <c r="K1724" s="262">
        <f t="shared" si="289"/>
        <v>9617777</v>
      </c>
      <c r="L1724" s="7"/>
    </row>
    <row r="1725" spans="1:12" x14ac:dyDescent="0.25">
      <c r="A1725" s="261"/>
      <c r="B1725" s="271" t="s">
        <v>292</v>
      </c>
      <c r="C1725" s="262">
        <v>14</v>
      </c>
      <c r="D1725" s="262">
        <v>665118</v>
      </c>
      <c r="E1725" s="262">
        <v>30000</v>
      </c>
      <c r="F1725" s="262">
        <v>60000</v>
      </c>
      <c r="G1725" s="262">
        <f t="shared" si="285"/>
        <v>755118</v>
      </c>
      <c r="H1725" s="262">
        <f t="shared" si="286"/>
        <v>9311652</v>
      </c>
      <c r="I1725" s="262">
        <f t="shared" si="287"/>
        <v>420000</v>
      </c>
      <c r="J1725" s="262">
        <f t="shared" si="288"/>
        <v>840000</v>
      </c>
      <c r="K1725" s="262">
        <f t="shared" si="289"/>
        <v>10571652</v>
      </c>
      <c r="L1725" s="7"/>
    </row>
    <row r="1726" spans="1:12" x14ac:dyDescent="0.25">
      <c r="A1726" s="261"/>
      <c r="B1726" s="271" t="s">
        <v>293</v>
      </c>
      <c r="C1726" s="262">
        <v>2</v>
      </c>
      <c r="D1726" s="262">
        <v>680407</v>
      </c>
      <c r="E1726" s="262">
        <v>30000</v>
      </c>
      <c r="F1726" s="262">
        <v>60000</v>
      </c>
      <c r="G1726" s="262">
        <f t="shared" si="285"/>
        <v>770407</v>
      </c>
      <c r="H1726" s="262">
        <f t="shared" si="286"/>
        <v>1360814</v>
      </c>
      <c r="I1726" s="262">
        <f t="shared" si="287"/>
        <v>60000</v>
      </c>
      <c r="J1726" s="262">
        <f t="shared" si="288"/>
        <v>120000</v>
      </c>
      <c r="K1726" s="262">
        <f t="shared" si="289"/>
        <v>1540814</v>
      </c>
      <c r="L1726" s="7"/>
    </row>
    <row r="1727" spans="1:12" x14ac:dyDescent="0.25">
      <c r="A1727" s="261"/>
      <c r="B1727" s="271" t="s">
        <v>294</v>
      </c>
      <c r="C1727" s="262">
        <v>4</v>
      </c>
      <c r="D1727" s="262">
        <v>695696</v>
      </c>
      <c r="E1727" s="262">
        <v>30000</v>
      </c>
      <c r="F1727" s="262">
        <v>60000</v>
      </c>
      <c r="G1727" s="262">
        <f t="shared" si="285"/>
        <v>785696</v>
      </c>
      <c r="H1727" s="262">
        <f t="shared" si="286"/>
        <v>2782784</v>
      </c>
      <c r="I1727" s="262">
        <f t="shared" si="287"/>
        <v>120000</v>
      </c>
      <c r="J1727" s="262">
        <f t="shared" si="288"/>
        <v>240000</v>
      </c>
      <c r="K1727" s="262">
        <f t="shared" si="289"/>
        <v>3142784</v>
      </c>
      <c r="L1727" s="7"/>
    </row>
    <row r="1728" spans="1:12" x14ac:dyDescent="0.25">
      <c r="A1728" s="261"/>
      <c r="B1728" s="271" t="s">
        <v>296</v>
      </c>
      <c r="C1728" s="262">
        <v>16</v>
      </c>
      <c r="D1728" s="262">
        <v>795691</v>
      </c>
      <c r="E1728" s="262">
        <v>30000</v>
      </c>
      <c r="F1728" s="262">
        <v>60000</v>
      </c>
      <c r="G1728" s="262">
        <f t="shared" si="285"/>
        <v>885691</v>
      </c>
      <c r="H1728" s="262">
        <f t="shared" si="286"/>
        <v>12731056</v>
      </c>
      <c r="I1728" s="262">
        <f t="shared" si="287"/>
        <v>480000</v>
      </c>
      <c r="J1728" s="262">
        <f t="shared" si="288"/>
        <v>960000</v>
      </c>
      <c r="K1728" s="262">
        <f t="shared" si="289"/>
        <v>14171056</v>
      </c>
      <c r="L1728" s="7"/>
    </row>
    <row r="1729" spans="1:12" x14ac:dyDescent="0.25">
      <c r="A1729" s="261"/>
      <c r="B1729" s="271" t="s">
        <v>297</v>
      </c>
      <c r="C1729" s="262">
        <v>53</v>
      </c>
      <c r="D1729" s="262">
        <v>823778</v>
      </c>
      <c r="E1729" s="262">
        <v>30000</v>
      </c>
      <c r="F1729" s="262">
        <v>60000</v>
      </c>
      <c r="G1729" s="262">
        <f t="shared" si="285"/>
        <v>913778</v>
      </c>
      <c r="H1729" s="262">
        <f t="shared" si="286"/>
        <v>43660234</v>
      </c>
      <c r="I1729" s="262">
        <f t="shared" si="287"/>
        <v>1590000</v>
      </c>
      <c r="J1729" s="262">
        <f t="shared" si="288"/>
        <v>3180000</v>
      </c>
      <c r="K1729" s="262">
        <f t="shared" si="289"/>
        <v>48430234</v>
      </c>
      <c r="L1729" s="7"/>
    </row>
    <row r="1730" spans="1:12" x14ac:dyDescent="0.25">
      <c r="A1730" s="261"/>
      <c r="B1730" s="271" t="s">
        <v>298</v>
      </c>
      <c r="C1730" s="262">
        <v>121</v>
      </c>
      <c r="D1730" s="262">
        <v>851864</v>
      </c>
      <c r="E1730" s="262">
        <v>30000</v>
      </c>
      <c r="F1730" s="262">
        <v>60000</v>
      </c>
      <c r="G1730" s="262">
        <f t="shared" si="285"/>
        <v>941864</v>
      </c>
      <c r="H1730" s="262">
        <f t="shared" si="286"/>
        <v>103075544</v>
      </c>
      <c r="I1730" s="262">
        <f t="shared" si="287"/>
        <v>3630000</v>
      </c>
      <c r="J1730" s="262">
        <f t="shared" si="288"/>
        <v>7260000</v>
      </c>
      <c r="K1730" s="262">
        <f t="shared" si="289"/>
        <v>113965544</v>
      </c>
      <c r="L1730" s="7"/>
    </row>
    <row r="1731" spans="1:12" x14ac:dyDescent="0.25">
      <c r="A1731" s="261"/>
      <c r="B1731" s="271" t="s">
        <v>299</v>
      </c>
      <c r="C1731" s="262">
        <v>65</v>
      </c>
      <c r="D1731" s="262">
        <v>879950</v>
      </c>
      <c r="E1731" s="262">
        <v>30000</v>
      </c>
      <c r="F1731" s="262">
        <v>60000</v>
      </c>
      <c r="G1731" s="262">
        <f t="shared" si="285"/>
        <v>969950</v>
      </c>
      <c r="H1731" s="262">
        <f t="shared" si="286"/>
        <v>57196750</v>
      </c>
      <c r="I1731" s="262">
        <f t="shared" si="287"/>
        <v>1950000</v>
      </c>
      <c r="J1731" s="262">
        <f t="shared" si="288"/>
        <v>3900000</v>
      </c>
      <c r="K1731" s="262">
        <f t="shared" si="289"/>
        <v>63046750</v>
      </c>
      <c r="L1731" s="7"/>
    </row>
    <row r="1732" spans="1:12" x14ac:dyDescent="0.25">
      <c r="A1732" s="261"/>
      <c r="B1732" s="271" t="s">
        <v>300</v>
      </c>
      <c r="C1732" s="262">
        <v>10</v>
      </c>
      <c r="D1732" s="262">
        <v>908037</v>
      </c>
      <c r="E1732" s="262">
        <v>30000</v>
      </c>
      <c r="F1732" s="262">
        <v>60000</v>
      </c>
      <c r="G1732" s="262">
        <f t="shared" si="285"/>
        <v>998037</v>
      </c>
      <c r="H1732" s="262">
        <f t="shared" si="286"/>
        <v>9080370</v>
      </c>
      <c r="I1732" s="262">
        <f t="shared" si="287"/>
        <v>300000</v>
      </c>
      <c r="J1732" s="262">
        <f t="shared" si="288"/>
        <v>600000</v>
      </c>
      <c r="K1732" s="262">
        <f t="shared" si="289"/>
        <v>9980370</v>
      </c>
      <c r="L1732" s="7"/>
    </row>
    <row r="1733" spans="1:12" x14ac:dyDescent="0.25">
      <c r="A1733" s="261"/>
      <c r="B1733" s="271" t="s">
        <v>301</v>
      </c>
      <c r="C1733" s="262">
        <v>33</v>
      </c>
      <c r="D1733" s="262">
        <v>936123</v>
      </c>
      <c r="E1733" s="262">
        <v>30000</v>
      </c>
      <c r="F1733" s="262">
        <v>60000</v>
      </c>
      <c r="G1733" s="262">
        <f t="shared" si="285"/>
        <v>1026123</v>
      </c>
      <c r="H1733" s="262">
        <f t="shared" si="286"/>
        <v>30892059</v>
      </c>
      <c r="I1733" s="262">
        <f t="shared" si="287"/>
        <v>990000</v>
      </c>
      <c r="J1733" s="262">
        <f t="shared" si="288"/>
        <v>1980000</v>
      </c>
      <c r="K1733" s="262">
        <f t="shared" si="289"/>
        <v>33862059</v>
      </c>
      <c r="L1733" s="7"/>
    </row>
    <row r="1734" spans="1:12" x14ac:dyDescent="0.25">
      <c r="A1734" s="261"/>
      <c r="B1734" s="271" t="s">
        <v>302</v>
      </c>
      <c r="C1734" s="262">
        <v>80</v>
      </c>
      <c r="D1734" s="262">
        <v>964209</v>
      </c>
      <c r="E1734" s="262">
        <v>30000</v>
      </c>
      <c r="F1734" s="262">
        <v>60000</v>
      </c>
      <c r="G1734" s="262">
        <f t="shared" si="285"/>
        <v>1054209</v>
      </c>
      <c r="H1734" s="262">
        <f t="shared" si="286"/>
        <v>77136720</v>
      </c>
      <c r="I1734" s="262">
        <f t="shared" si="287"/>
        <v>2400000</v>
      </c>
      <c r="J1734" s="262">
        <f t="shared" si="288"/>
        <v>4800000</v>
      </c>
      <c r="K1734" s="262">
        <f t="shared" si="289"/>
        <v>84336720</v>
      </c>
      <c r="L1734" s="7"/>
    </row>
    <row r="1735" spans="1:12" x14ac:dyDescent="0.25">
      <c r="A1735" s="261"/>
      <c r="B1735" s="271" t="s">
        <v>303</v>
      </c>
      <c r="C1735" s="262">
        <v>22</v>
      </c>
      <c r="D1735" s="262">
        <v>992296</v>
      </c>
      <c r="E1735" s="262">
        <v>30000</v>
      </c>
      <c r="F1735" s="262">
        <v>60000</v>
      </c>
      <c r="G1735" s="262">
        <f t="shared" si="285"/>
        <v>1082296</v>
      </c>
      <c r="H1735" s="262">
        <f t="shared" si="286"/>
        <v>21830512</v>
      </c>
      <c r="I1735" s="262">
        <f t="shared" si="287"/>
        <v>660000</v>
      </c>
      <c r="J1735" s="262">
        <f t="shared" si="288"/>
        <v>1320000</v>
      </c>
      <c r="K1735" s="262">
        <f t="shared" si="289"/>
        <v>23810512</v>
      </c>
      <c r="L1735" s="7"/>
    </row>
    <row r="1736" spans="1:12" x14ac:dyDescent="0.25">
      <c r="A1736" s="261"/>
      <c r="B1736" s="271" t="s">
        <v>304</v>
      </c>
      <c r="C1736" s="262">
        <v>136</v>
      </c>
      <c r="D1736" s="262">
        <v>1020382</v>
      </c>
      <c r="E1736" s="262">
        <v>30000</v>
      </c>
      <c r="F1736" s="262">
        <v>60000</v>
      </c>
      <c r="G1736" s="262">
        <f t="shared" si="285"/>
        <v>1110382</v>
      </c>
      <c r="H1736" s="262">
        <f t="shared" si="286"/>
        <v>138771952</v>
      </c>
      <c r="I1736" s="262">
        <f t="shared" si="287"/>
        <v>4080000</v>
      </c>
      <c r="J1736" s="262">
        <f t="shared" si="288"/>
        <v>8160000</v>
      </c>
      <c r="K1736" s="262">
        <f t="shared" si="289"/>
        <v>151011952</v>
      </c>
      <c r="L1736" s="7"/>
    </row>
    <row r="1737" spans="1:12" x14ac:dyDescent="0.25">
      <c r="A1737" s="261"/>
      <c r="B1737" s="271" t="s">
        <v>305</v>
      </c>
      <c r="C1737" s="262">
        <v>11</v>
      </c>
      <c r="D1737" s="262">
        <v>1048468</v>
      </c>
      <c r="E1737" s="262">
        <v>30000</v>
      </c>
      <c r="F1737" s="262">
        <v>60000</v>
      </c>
      <c r="G1737" s="262">
        <f t="shared" si="285"/>
        <v>1138468</v>
      </c>
      <c r="H1737" s="262">
        <f t="shared" si="286"/>
        <v>11533148</v>
      </c>
      <c r="I1737" s="262">
        <f t="shared" si="287"/>
        <v>330000</v>
      </c>
      <c r="J1737" s="262">
        <f t="shared" si="288"/>
        <v>660000</v>
      </c>
      <c r="K1737" s="262">
        <f t="shared" si="289"/>
        <v>12523148</v>
      </c>
      <c r="L1737" s="7"/>
    </row>
    <row r="1738" spans="1:12" x14ac:dyDescent="0.25">
      <c r="A1738" s="261"/>
      <c r="B1738" s="271" t="s">
        <v>306</v>
      </c>
      <c r="C1738" s="262">
        <v>20</v>
      </c>
      <c r="D1738" s="262">
        <v>1076555</v>
      </c>
      <c r="E1738" s="262">
        <v>30000</v>
      </c>
      <c r="F1738" s="262">
        <v>60000</v>
      </c>
      <c r="G1738" s="262">
        <f t="shared" si="285"/>
        <v>1166555</v>
      </c>
      <c r="H1738" s="262">
        <f t="shared" si="286"/>
        <v>21531100</v>
      </c>
      <c r="I1738" s="262">
        <f t="shared" si="287"/>
        <v>600000</v>
      </c>
      <c r="J1738" s="262">
        <f t="shared" si="288"/>
        <v>1200000</v>
      </c>
      <c r="K1738" s="262">
        <f t="shared" si="289"/>
        <v>23331100</v>
      </c>
      <c r="L1738" s="7"/>
    </row>
    <row r="1739" spans="1:12" x14ac:dyDescent="0.25">
      <c r="A1739" s="261"/>
      <c r="B1739" s="271" t="s">
        <v>307</v>
      </c>
      <c r="C1739" s="262">
        <v>208</v>
      </c>
      <c r="D1739" s="262">
        <v>1104641</v>
      </c>
      <c r="E1739" s="262">
        <v>30000</v>
      </c>
      <c r="F1739" s="262">
        <v>60000</v>
      </c>
      <c r="G1739" s="262">
        <f t="shared" si="285"/>
        <v>1194641</v>
      </c>
      <c r="H1739" s="262">
        <f t="shared" si="286"/>
        <v>229765328</v>
      </c>
      <c r="I1739" s="262">
        <f t="shared" si="287"/>
        <v>6240000</v>
      </c>
      <c r="J1739" s="262">
        <f t="shared" si="288"/>
        <v>12480000</v>
      </c>
      <c r="K1739" s="262">
        <f t="shared" si="289"/>
        <v>248485328</v>
      </c>
      <c r="L1739" s="7"/>
    </row>
    <row r="1740" spans="1:12" x14ac:dyDescent="0.25">
      <c r="A1740" s="261"/>
      <c r="B1740" s="271" t="s">
        <v>308</v>
      </c>
      <c r="C1740" s="262">
        <v>33</v>
      </c>
      <c r="D1740" s="262">
        <v>1132727</v>
      </c>
      <c r="E1740" s="262">
        <v>30000</v>
      </c>
      <c r="F1740" s="262">
        <v>60000</v>
      </c>
      <c r="G1740" s="262">
        <f t="shared" si="285"/>
        <v>1222727</v>
      </c>
      <c r="H1740" s="262">
        <f t="shared" si="286"/>
        <v>37379991</v>
      </c>
      <c r="I1740" s="262">
        <f t="shared" si="287"/>
        <v>990000</v>
      </c>
      <c r="J1740" s="262">
        <f t="shared" si="288"/>
        <v>1980000</v>
      </c>
      <c r="K1740" s="262">
        <f t="shared" si="289"/>
        <v>40349991</v>
      </c>
      <c r="L1740" s="7"/>
    </row>
    <row r="1741" spans="1:12" x14ac:dyDescent="0.25">
      <c r="A1741" s="261"/>
      <c r="B1741" s="271" t="s">
        <v>309</v>
      </c>
      <c r="C1741" s="262">
        <v>5</v>
      </c>
      <c r="D1741" s="262">
        <v>1160814</v>
      </c>
      <c r="E1741" s="262">
        <v>30000</v>
      </c>
      <c r="F1741" s="262">
        <v>60000</v>
      </c>
      <c r="G1741" s="262">
        <f t="shared" si="285"/>
        <v>1250814</v>
      </c>
      <c r="H1741" s="262">
        <f t="shared" si="286"/>
        <v>5804070</v>
      </c>
      <c r="I1741" s="262">
        <f t="shared" si="287"/>
        <v>150000</v>
      </c>
      <c r="J1741" s="262">
        <f t="shared" si="288"/>
        <v>300000</v>
      </c>
      <c r="K1741" s="262">
        <f t="shared" si="289"/>
        <v>6254070</v>
      </c>
      <c r="L1741" s="7"/>
    </row>
    <row r="1742" spans="1:12" x14ac:dyDescent="0.25">
      <c r="A1742" s="261"/>
      <c r="B1742" s="271" t="s">
        <v>310</v>
      </c>
      <c r="C1742" s="262">
        <v>21</v>
      </c>
      <c r="D1742" s="262">
        <v>1113507</v>
      </c>
      <c r="E1742" s="262">
        <v>30000</v>
      </c>
      <c r="F1742" s="262">
        <v>60000</v>
      </c>
      <c r="G1742" s="262">
        <f t="shared" si="285"/>
        <v>1203507</v>
      </c>
      <c r="H1742" s="262">
        <f t="shared" si="286"/>
        <v>23383647</v>
      </c>
      <c r="I1742" s="262">
        <f t="shared" si="287"/>
        <v>630000</v>
      </c>
      <c r="J1742" s="262">
        <f t="shared" si="288"/>
        <v>1260000</v>
      </c>
      <c r="K1742" s="262">
        <f t="shared" si="289"/>
        <v>25273647</v>
      </c>
      <c r="L1742" s="7"/>
    </row>
    <row r="1743" spans="1:12" x14ac:dyDescent="0.25">
      <c r="A1743" s="261"/>
      <c r="B1743" s="271" t="s">
        <v>311</v>
      </c>
      <c r="C1743" s="262">
        <v>66</v>
      </c>
      <c r="D1743" s="262">
        <v>1151313</v>
      </c>
      <c r="E1743" s="262">
        <v>30000</v>
      </c>
      <c r="F1743" s="262">
        <v>60000</v>
      </c>
      <c r="G1743" s="262">
        <f t="shared" si="285"/>
        <v>1241313</v>
      </c>
      <c r="H1743" s="262">
        <f t="shared" si="286"/>
        <v>75986658</v>
      </c>
      <c r="I1743" s="262">
        <f t="shared" si="287"/>
        <v>1980000</v>
      </c>
      <c r="J1743" s="262">
        <f t="shared" si="288"/>
        <v>3960000</v>
      </c>
      <c r="K1743" s="262">
        <f t="shared" si="289"/>
        <v>81926658</v>
      </c>
      <c r="L1743" s="7"/>
    </row>
    <row r="1744" spans="1:12" x14ac:dyDescent="0.25">
      <c r="A1744" s="261"/>
      <c r="B1744" s="271" t="s">
        <v>312</v>
      </c>
      <c r="C1744" s="262">
        <v>42</v>
      </c>
      <c r="D1744" s="262">
        <v>1189120</v>
      </c>
      <c r="E1744" s="262">
        <v>30000</v>
      </c>
      <c r="F1744" s="262">
        <v>60000</v>
      </c>
      <c r="G1744" s="262">
        <f t="shared" si="285"/>
        <v>1279120</v>
      </c>
      <c r="H1744" s="262">
        <f t="shared" si="286"/>
        <v>49943040</v>
      </c>
      <c r="I1744" s="262">
        <f t="shared" si="287"/>
        <v>1260000</v>
      </c>
      <c r="J1744" s="262">
        <f t="shared" si="288"/>
        <v>2520000</v>
      </c>
      <c r="K1744" s="262">
        <f t="shared" si="289"/>
        <v>53723040</v>
      </c>
      <c r="L1744" s="7"/>
    </row>
    <row r="1745" spans="1:12" x14ac:dyDescent="0.25">
      <c r="A1745" s="261"/>
      <c r="B1745" s="271" t="s">
        <v>313</v>
      </c>
      <c r="C1745" s="262">
        <v>2</v>
      </c>
      <c r="D1745" s="262">
        <v>1226927</v>
      </c>
      <c r="E1745" s="262">
        <v>30000</v>
      </c>
      <c r="F1745" s="262">
        <v>60000</v>
      </c>
      <c r="G1745" s="262">
        <f t="shared" si="285"/>
        <v>1316927</v>
      </c>
      <c r="H1745" s="262">
        <f t="shared" si="286"/>
        <v>2453854</v>
      </c>
      <c r="I1745" s="262">
        <f t="shared" si="287"/>
        <v>60000</v>
      </c>
      <c r="J1745" s="262">
        <f t="shared" si="288"/>
        <v>120000</v>
      </c>
      <c r="K1745" s="262">
        <f t="shared" si="289"/>
        <v>2633854</v>
      </c>
      <c r="L1745" s="7"/>
    </row>
    <row r="1746" spans="1:12" x14ac:dyDescent="0.25">
      <c r="A1746" s="261"/>
      <c r="B1746" s="271" t="s">
        <v>314</v>
      </c>
      <c r="C1746" s="262">
        <v>1</v>
      </c>
      <c r="D1746" s="262">
        <v>1264734</v>
      </c>
      <c r="E1746" s="262">
        <v>30000</v>
      </c>
      <c r="F1746" s="262">
        <v>60000</v>
      </c>
      <c r="G1746" s="262">
        <f t="shared" si="285"/>
        <v>1354734</v>
      </c>
      <c r="H1746" s="262">
        <f t="shared" si="286"/>
        <v>1264734</v>
      </c>
      <c r="I1746" s="262">
        <f t="shared" si="287"/>
        <v>30000</v>
      </c>
      <c r="J1746" s="262">
        <f t="shared" si="288"/>
        <v>60000</v>
      </c>
      <c r="K1746" s="262">
        <f t="shared" si="289"/>
        <v>1354734</v>
      </c>
      <c r="L1746" s="7"/>
    </row>
    <row r="1747" spans="1:12" x14ac:dyDescent="0.25">
      <c r="A1747" s="261"/>
      <c r="B1747" s="271" t="s">
        <v>315</v>
      </c>
      <c r="C1747" s="262">
        <v>4</v>
      </c>
      <c r="D1747" s="262">
        <v>1302541</v>
      </c>
      <c r="E1747" s="262">
        <v>30000</v>
      </c>
      <c r="F1747" s="262">
        <v>60000</v>
      </c>
      <c r="G1747" s="262">
        <f t="shared" si="285"/>
        <v>1392541</v>
      </c>
      <c r="H1747" s="262">
        <f t="shared" si="286"/>
        <v>5210164</v>
      </c>
      <c r="I1747" s="262">
        <f t="shared" si="287"/>
        <v>120000</v>
      </c>
      <c r="J1747" s="262">
        <f t="shared" si="288"/>
        <v>240000</v>
      </c>
      <c r="K1747" s="262">
        <f t="shared" si="289"/>
        <v>5570164</v>
      </c>
      <c r="L1747" s="7"/>
    </row>
    <row r="1748" spans="1:12" x14ac:dyDescent="0.25">
      <c r="A1748" s="261"/>
      <c r="B1748" s="271" t="s">
        <v>316</v>
      </c>
      <c r="C1748" s="262">
        <v>5</v>
      </c>
      <c r="D1748" s="262">
        <v>1340348</v>
      </c>
      <c r="E1748" s="262">
        <v>30000</v>
      </c>
      <c r="F1748" s="262">
        <v>60000</v>
      </c>
      <c r="G1748" s="262">
        <f t="shared" si="285"/>
        <v>1430348</v>
      </c>
      <c r="H1748" s="262">
        <f t="shared" si="286"/>
        <v>6701740</v>
      </c>
      <c r="I1748" s="262">
        <f t="shared" si="287"/>
        <v>150000</v>
      </c>
      <c r="J1748" s="262">
        <f t="shared" si="288"/>
        <v>300000</v>
      </c>
      <c r="K1748" s="262">
        <f t="shared" si="289"/>
        <v>7151740</v>
      </c>
      <c r="L1748" s="7"/>
    </row>
    <row r="1749" spans="1:12" x14ac:dyDescent="0.25">
      <c r="A1749" s="261"/>
      <c r="B1749" s="271" t="s">
        <v>317</v>
      </c>
      <c r="C1749" s="262">
        <v>3</v>
      </c>
      <c r="D1749" s="262">
        <v>1378155</v>
      </c>
      <c r="E1749" s="262">
        <v>30000</v>
      </c>
      <c r="F1749" s="262">
        <v>60000</v>
      </c>
      <c r="G1749" s="262">
        <f t="shared" si="285"/>
        <v>1468155</v>
      </c>
      <c r="H1749" s="262">
        <f t="shared" si="286"/>
        <v>4134465</v>
      </c>
      <c r="I1749" s="262">
        <f t="shared" si="287"/>
        <v>90000</v>
      </c>
      <c r="J1749" s="262">
        <f t="shared" si="288"/>
        <v>180000</v>
      </c>
      <c r="K1749" s="262">
        <f t="shared" si="289"/>
        <v>4404465</v>
      </c>
      <c r="L1749" s="7"/>
    </row>
    <row r="1750" spans="1:12" x14ac:dyDescent="0.25">
      <c r="A1750" s="261"/>
      <c r="B1750" s="271" t="s">
        <v>319</v>
      </c>
      <c r="C1750" s="262">
        <v>2</v>
      </c>
      <c r="D1750" s="262">
        <v>1453769</v>
      </c>
      <c r="E1750" s="262">
        <v>30000</v>
      </c>
      <c r="F1750" s="262">
        <v>60000</v>
      </c>
      <c r="G1750" s="262">
        <f t="shared" si="285"/>
        <v>1543769</v>
      </c>
      <c r="H1750" s="262">
        <f t="shared" si="286"/>
        <v>2907538</v>
      </c>
      <c r="I1750" s="262">
        <f t="shared" si="287"/>
        <v>60000</v>
      </c>
      <c r="J1750" s="262">
        <f t="shared" si="288"/>
        <v>120000</v>
      </c>
      <c r="K1750" s="262">
        <f t="shared" si="289"/>
        <v>3087538</v>
      </c>
      <c r="L1750" s="7"/>
    </row>
    <row r="1751" spans="1:12" x14ac:dyDescent="0.25">
      <c r="A1751" s="261"/>
      <c r="B1751" s="271" t="s">
        <v>320</v>
      </c>
      <c r="C1751" s="262">
        <v>2</v>
      </c>
      <c r="D1751" s="262">
        <v>1491576</v>
      </c>
      <c r="E1751" s="262">
        <v>30000</v>
      </c>
      <c r="F1751" s="262">
        <v>60000</v>
      </c>
      <c r="G1751" s="262">
        <f t="shared" si="285"/>
        <v>1581576</v>
      </c>
      <c r="H1751" s="262">
        <f t="shared" si="286"/>
        <v>2983152</v>
      </c>
      <c r="I1751" s="262">
        <f t="shared" si="287"/>
        <v>60000</v>
      </c>
      <c r="J1751" s="262">
        <f t="shared" si="288"/>
        <v>120000</v>
      </c>
      <c r="K1751" s="262">
        <f t="shared" si="289"/>
        <v>3163152</v>
      </c>
      <c r="L1751" s="7"/>
    </row>
    <row r="1752" spans="1:12" x14ac:dyDescent="0.25">
      <c r="A1752" s="261"/>
      <c r="B1752" s="271" t="s">
        <v>321</v>
      </c>
      <c r="C1752" s="262">
        <v>2</v>
      </c>
      <c r="D1752" s="262">
        <v>1529383</v>
      </c>
      <c r="E1752" s="262">
        <v>30000</v>
      </c>
      <c r="F1752" s="262">
        <v>60000</v>
      </c>
      <c r="G1752" s="262">
        <f t="shared" si="285"/>
        <v>1619383</v>
      </c>
      <c r="H1752" s="262">
        <f t="shared" si="286"/>
        <v>3058766</v>
      </c>
      <c r="I1752" s="262">
        <f t="shared" si="287"/>
        <v>60000</v>
      </c>
      <c r="J1752" s="262">
        <f t="shared" si="288"/>
        <v>120000</v>
      </c>
      <c r="K1752" s="262">
        <f t="shared" si="289"/>
        <v>3238766</v>
      </c>
      <c r="L1752" s="7"/>
    </row>
    <row r="1753" spans="1:12" x14ac:dyDescent="0.25">
      <c r="A1753" s="261"/>
      <c r="B1753" s="271" t="s">
        <v>322</v>
      </c>
      <c r="C1753" s="262">
        <v>3</v>
      </c>
      <c r="D1753" s="262">
        <v>1567190</v>
      </c>
      <c r="E1753" s="262">
        <v>30000</v>
      </c>
      <c r="F1753" s="262">
        <v>60000</v>
      </c>
      <c r="G1753" s="262">
        <f t="shared" si="285"/>
        <v>1657190</v>
      </c>
      <c r="H1753" s="262">
        <f t="shared" si="286"/>
        <v>4701570</v>
      </c>
      <c r="I1753" s="262">
        <f t="shared" si="287"/>
        <v>90000</v>
      </c>
      <c r="J1753" s="262">
        <f t="shared" si="288"/>
        <v>180000</v>
      </c>
      <c r="K1753" s="262">
        <f t="shared" si="289"/>
        <v>4971570</v>
      </c>
      <c r="L1753" s="7"/>
    </row>
    <row r="1754" spans="1:12" x14ac:dyDescent="0.25">
      <c r="A1754" s="261"/>
      <c r="B1754" s="271" t="s">
        <v>324</v>
      </c>
      <c r="C1754" s="262">
        <v>2</v>
      </c>
      <c r="D1754" s="262">
        <v>1642803</v>
      </c>
      <c r="E1754" s="262">
        <v>30000</v>
      </c>
      <c r="F1754" s="262">
        <v>60000</v>
      </c>
      <c r="G1754" s="262">
        <f t="shared" si="285"/>
        <v>1732803</v>
      </c>
      <c r="H1754" s="262">
        <f t="shared" si="286"/>
        <v>3285606</v>
      </c>
      <c r="I1754" s="262">
        <f t="shared" si="287"/>
        <v>60000</v>
      </c>
      <c r="J1754" s="262">
        <f t="shared" si="288"/>
        <v>120000</v>
      </c>
      <c r="K1754" s="262">
        <f t="shared" si="289"/>
        <v>3465606</v>
      </c>
      <c r="L1754" s="7"/>
    </row>
    <row r="1755" spans="1:12" x14ac:dyDescent="0.25">
      <c r="A1755" s="261"/>
      <c r="B1755" s="271" t="s">
        <v>325</v>
      </c>
      <c r="C1755" s="262">
        <v>8</v>
      </c>
      <c r="D1755" s="262">
        <v>1291834</v>
      </c>
      <c r="E1755" s="262">
        <v>30000</v>
      </c>
      <c r="F1755" s="262">
        <v>60000</v>
      </c>
      <c r="G1755" s="262">
        <f t="shared" si="285"/>
        <v>1381834</v>
      </c>
      <c r="H1755" s="262">
        <f t="shared" si="286"/>
        <v>10334672</v>
      </c>
      <c r="I1755" s="262">
        <f t="shared" si="287"/>
        <v>240000</v>
      </c>
      <c r="J1755" s="262">
        <f t="shared" si="288"/>
        <v>480000</v>
      </c>
      <c r="K1755" s="262">
        <f t="shared" si="289"/>
        <v>11054672</v>
      </c>
      <c r="L1755" s="7"/>
    </row>
    <row r="1756" spans="1:12" x14ac:dyDescent="0.25">
      <c r="A1756" s="261"/>
      <c r="B1756" s="271" t="s">
        <v>326</v>
      </c>
      <c r="C1756" s="262">
        <v>87</v>
      </c>
      <c r="D1756" s="262">
        <v>1336307</v>
      </c>
      <c r="E1756" s="262">
        <v>30000</v>
      </c>
      <c r="F1756" s="262">
        <v>60000</v>
      </c>
      <c r="G1756" s="262">
        <f t="shared" si="285"/>
        <v>1426307</v>
      </c>
      <c r="H1756" s="262">
        <f t="shared" si="286"/>
        <v>116258709</v>
      </c>
      <c r="I1756" s="262">
        <f t="shared" si="287"/>
        <v>2610000</v>
      </c>
      <c r="J1756" s="262">
        <f t="shared" si="288"/>
        <v>5220000</v>
      </c>
      <c r="K1756" s="262">
        <f t="shared" si="289"/>
        <v>124088709</v>
      </c>
      <c r="L1756" s="7"/>
    </row>
    <row r="1757" spans="1:12" x14ac:dyDescent="0.25">
      <c r="A1757" s="261"/>
      <c r="B1757" s="271" t="s">
        <v>327</v>
      </c>
      <c r="C1757" s="262">
        <v>18</v>
      </c>
      <c r="D1757" s="262">
        <v>1350780</v>
      </c>
      <c r="E1757" s="262">
        <v>30000</v>
      </c>
      <c r="F1757" s="262">
        <v>60000</v>
      </c>
      <c r="G1757" s="262">
        <f t="shared" ref="G1757:G1796" si="290">SUM(D1757:F1757)</f>
        <v>1440780</v>
      </c>
      <c r="H1757" s="262">
        <f t="shared" ref="H1757:H1796" si="291">C1757*D1757</f>
        <v>24314040</v>
      </c>
      <c r="I1757" s="262">
        <f t="shared" ref="I1757:I1796" si="292">C1757*E1757</f>
        <v>540000</v>
      </c>
      <c r="J1757" s="262">
        <f t="shared" ref="J1757:J1796" si="293">C1757*F1757</f>
        <v>1080000</v>
      </c>
      <c r="K1757" s="262">
        <f t="shared" ref="K1757:K1796" si="294">C1757*G1757</f>
        <v>25934040</v>
      </c>
      <c r="L1757" s="7"/>
    </row>
    <row r="1758" spans="1:12" x14ac:dyDescent="0.25">
      <c r="A1758" s="261"/>
      <c r="B1758" s="271" t="s">
        <v>328</v>
      </c>
      <c r="C1758" s="262">
        <v>20</v>
      </c>
      <c r="D1758" s="262">
        <v>1425253</v>
      </c>
      <c r="E1758" s="262">
        <v>30000</v>
      </c>
      <c r="F1758" s="262">
        <v>60000</v>
      </c>
      <c r="G1758" s="262">
        <f t="shared" si="290"/>
        <v>1515253</v>
      </c>
      <c r="H1758" s="262">
        <f t="shared" si="291"/>
        <v>28505060</v>
      </c>
      <c r="I1758" s="262">
        <f t="shared" si="292"/>
        <v>600000</v>
      </c>
      <c r="J1758" s="262">
        <f t="shared" si="293"/>
        <v>1200000</v>
      </c>
      <c r="K1758" s="262">
        <f t="shared" si="294"/>
        <v>30305060</v>
      </c>
      <c r="L1758" s="7"/>
    </row>
    <row r="1759" spans="1:12" x14ac:dyDescent="0.25">
      <c r="A1759" s="261"/>
      <c r="B1759" s="271" t="s">
        <v>329</v>
      </c>
      <c r="C1759" s="262">
        <v>24</v>
      </c>
      <c r="D1759" s="262">
        <v>1469726</v>
      </c>
      <c r="E1759" s="262">
        <v>30000</v>
      </c>
      <c r="F1759" s="262">
        <v>60000</v>
      </c>
      <c r="G1759" s="262">
        <f t="shared" si="290"/>
        <v>1559726</v>
      </c>
      <c r="H1759" s="262">
        <f t="shared" si="291"/>
        <v>35273424</v>
      </c>
      <c r="I1759" s="262">
        <f t="shared" si="292"/>
        <v>720000</v>
      </c>
      <c r="J1759" s="262">
        <f t="shared" si="293"/>
        <v>1440000</v>
      </c>
      <c r="K1759" s="262">
        <f t="shared" si="294"/>
        <v>37433424</v>
      </c>
      <c r="L1759" s="7"/>
    </row>
    <row r="1760" spans="1:12" x14ac:dyDescent="0.25">
      <c r="A1760" s="261"/>
      <c r="B1760" s="271" t="s">
        <v>330</v>
      </c>
      <c r="C1760" s="262">
        <v>2</v>
      </c>
      <c r="D1760" s="262">
        <v>1514198</v>
      </c>
      <c r="E1760" s="262">
        <v>30000</v>
      </c>
      <c r="F1760" s="262">
        <v>60000</v>
      </c>
      <c r="G1760" s="262">
        <f t="shared" si="290"/>
        <v>1604198</v>
      </c>
      <c r="H1760" s="262">
        <f t="shared" si="291"/>
        <v>3028396</v>
      </c>
      <c r="I1760" s="262">
        <f t="shared" si="292"/>
        <v>60000</v>
      </c>
      <c r="J1760" s="262">
        <f t="shared" si="293"/>
        <v>120000</v>
      </c>
      <c r="K1760" s="262">
        <f t="shared" si="294"/>
        <v>3208396</v>
      </c>
      <c r="L1760" s="7"/>
    </row>
    <row r="1761" spans="1:12" x14ac:dyDescent="0.25">
      <c r="A1761" s="261"/>
      <c r="B1761" s="271" t="s">
        <v>331</v>
      </c>
      <c r="C1761" s="262">
        <v>1</v>
      </c>
      <c r="D1761" s="262">
        <v>1558671</v>
      </c>
      <c r="E1761" s="262">
        <v>30000</v>
      </c>
      <c r="F1761" s="262">
        <v>60000</v>
      </c>
      <c r="G1761" s="262">
        <f t="shared" si="290"/>
        <v>1648671</v>
      </c>
      <c r="H1761" s="262">
        <f t="shared" si="291"/>
        <v>1558671</v>
      </c>
      <c r="I1761" s="262">
        <f t="shared" si="292"/>
        <v>30000</v>
      </c>
      <c r="J1761" s="262">
        <f t="shared" si="293"/>
        <v>60000</v>
      </c>
      <c r="K1761" s="262">
        <f t="shared" si="294"/>
        <v>1648671</v>
      </c>
      <c r="L1761" s="7"/>
    </row>
    <row r="1762" spans="1:12" x14ac:dyDescent="0.25">
      <c r="A1762" s="261"/>
      <c r="B1762" s="271" t="s">
        <v>332</v>
      </c>
      <c r="C1762" s="262">
        <v>1</v>
      </c>
      <c r="D1762" s="262">
        <v>1603144</v>
      </c>
      <c r="E1762" s="262">
        <v>30000</v>
      </c>
      <c r="F1762" s="262">
        <v>60000</v>
      </c>
      <c r="G1762" s="262">
        <f t="shared" si="290"/>
        <v>1693144</v>
      </c>
      <c r="H1762" s="262">
        <f t="shared" si="291"/>
        <v>1603144</v>
      </c>
      <c r="I1762" s="262">
        <f t="shared" si="292"/>
        <v>30000</v>
      </c>
      <c r="J1762" s="262">
        <f t="shared" si="293"/>
        <v>60000</v>
      </c>
      <c r="K1762" s="262">
        <f t="shared" si="294"/>
        <v>1693144</v>
      </c>
      <c r="L1762" s="7"/>
    </row>
    <row r="1763" spans="1:12" x14ac:dyDescent="0.25">
      <c r="A1763" s="261"/>
      <c r="B1763" s="271" t="s">
        <v>333</v>
      </c>
      <c r="C1763" s="262">
        <v>3</v>
      </c>
      <c r="D1763" s="262">
        <v>1647617</v>
      </c>
      <c r="E1763" s="262">
        <v>30000</v>
      </c>
      <c r="F1763" s="262">
        <v>60000</v>
      </c>
      <c r="G1763" s="262">
        <f t="shared" si="290"/>
        <v>1737617</v>
      </c>
      <c r="H1763" s="262">
        <f t="shared" si="291"/>
        <v>4942851</v>
      </c>
      <c r="I1763" s="262">
        <f t="shared" si="292"/>
        <v>90000</v>
      </c>
      <c r="J1763" s="262">
        <f t="shared" si="293"/>
        <v>180000</v>
      </c>
      <c r="K1763" s="262">
        <f t="shared" si="294"/>
        <v>5212851</v>
      </c>
      <c r="L1763" s="7"/>
    </row>
    <row r="1764" spans="1:12" x14ac:dyDescent="0.25">
      <c r="A1764" s="261"/>
      <c r="B1764" s="271" t="s">
        <v>336</v>
      </c>
      <c r="C1764" s="262">
        <v>2</v>
      </c>
      <c r="D1764" s="262">
        <v>1781036</v>
      </c>
      <c r="E1764" s="262">
        <v>30000</v>
      </c>
      <c r="F1764" s="262">
        <v>60000</v>
      </c>
      <c r="G1764" s="262">
        <f t="shared" si="290"/>
        <v>1871036</v>
      </c>
      <c r="H1764" s="262">
        <f t="shared" si="291"/>
        <v>3562072</v>
      </c>
      <c r="I1764" s="262">
        <f t="shared" si="292"/>
        <v>60000</v>
      </c>
      <c r="J1764" s="262">
        <f t="shared" si="293"/>
        <v>120000</v>
      </c>
      <c r="K1764" s="262">
        <f t="shared" si="294"/>
        <v>3742072</v>
      </c>
      <c r="L1764" s="7"/>
    </row>
    <row r="1765" spans="1:12" x14ac:dyDescent="0.25">
      <c r="A1765" s="261"/>
      <c r="B1765" s="271" t="s">
        <v>338</v>
      </c>
      <c r="C1765" s="262">
        <v>1</v>
      </c>
      <c r="D1765" s="262">
        <v>1869982</v>
      </c>
      <c r="E1765" s="262">
        <v>30000</v>
      </c>
      <c r="F1765" s="262">
        <v>60000</v>
      </c>
      <c r="G1765" s="262">
        <f t="shared" si="290"/>
        <v>1959982</v>
      </c>
      <c r="H1765" s="262">
        <f t="shared" si="291"/>
        <v>1869982</v>
      </c>
      <c r="I1765" s="262">
        <f t="shared" si="292"/>
        <v>30000</v>
      </c>
      <c r="J1765" s="262">
        <f t="shared" si="293"/>
        <v>60000</v>
      </c>
      <c r="K1765" s="262">
        <f t="shared" si="294"/>
        <v>1959982</v>
      </c>
      <c r="L1765" s="7"/>
    </row>
    <row r="1766" spans="1:12" x14ac:dyDescent="0.25">
      <c r="A1766" s="261"/>
      <c r="B1766" s="271" t="s">
        <v>341</v>
      </c>
      <c r="C1766" s="262">
        <v>36</v>
      </c>
      <c r="D1766" s="262">
        <v>1569517</v>
      </c>
      <c r="E1766" s="262">
        <v>30000</v>
      </c>
      <c r="F1766" s="262">
        <v>60000</v>
      </c>
      <c r="G1766" s="262">
        <f t="shared" si="290"/>
        <v>1659517</v>
      </c>
      <c r="H1766" s="262">
        <f t="shared" si="291"/>
        <v>56502612</v>
      </c>
      <c r="I1766" s="262">
        <f t="shared" si="292"/>
        <v>1080000</v>
      </c>
      <c r="J1766" s="262">
        <f t="shared" si="293"/>
        <v>2160000</v>
      </c>
      <c r="K1766" s="262">
        <f t="shared" si="294"/>
        <v>59742612</v>
      </c>
      <c r="L1766" s="7"/>
    </row>
    <row r="1767" spans="1:12" x14ac:dyDescent="0.25">
      <c r="A1767" s="261"/>
      <c r="B1767" s="271" t="s">
        <v>342</v>
      </c>
      <c r="C1767" s="262">
        <v>1</v>
      </c>
      <c r="D1767" s="262">
        <v>1618559</v>
      </c>
      <c r="E1767" s="262">
        <v>30000</v>
      </c>
      <c r="F1767" s="262">
        <v>60000</v>
      </c>
      <c r="G1767" s="262">
        <f t="shared" si="290"/>
        <v>1708559</v>
      </c>
      <c r="H1767" s="262">
        <f t="shared" si="291"/>
        <v>1618559</v>
      </c>
      <c r="I1767" s="262">
        <f t="shared" si="292"/>
        <v>30000</v>
      </c>
      <c r="J1767" s="262">
        <f t="shared" si="293"/>
        <v>60000</v>
      </c>
      <c r="K1767" s="262">
        <f t="shared" si="294"/>
        <v>1708559</v>
      </c>
      <c r="L1767" s="7"/>
    </row>
    <row r="1768" spans="1:12" x14ac:dyDescent="0.25">
      <c r="A1768" s="261"/>
      <c r="B1768" s="271" t="s">
        <v>343</v>
      </c>
      <c r="C1768" s="262">
        <v>2</v>
      </c>
      <c r="D1768" s="262">
        <v>1667601</v>
      </c>
      <c r="E1768" s="262">
        <v>30000</v>
      </c>
      <c r="F1768" s="262">
        <v>60000</v>
      </c>
      <c r="G1768" s="262">
        <f t="shared" si="290"/>
        <v>1757601</v>
      </c>
      <c r="H1768" s="262">
        <f t="shared" si="291"/>
        <v>3335202</v>
      </c>
      <c r="I1768" s="262">
        <f t="shared" si="292"/>
        <v>60000</v>
      </c>
      <c r="J1768" s="262">
        <f t="shared" si="293"/>
        <v>120000</v>
      </c>
      <c r="K1768" s="262">
        <f t="shared" si="294"/>
        <v>3515202</v>
      </c>
      <c r="L1768" s="7"/>
    </row>
    <row r="1769" spans="1:12" x14ac:dyDescent="0.25">
      <c r="A1769" s="261"/>
      <c r="B1769" s="271" t="s">
        <v>344</v>
      </c>
      <c r="C1769" s="262">
        <v>6</v>
      </c>
      <c r="D1769" s="262">
        <v>1716644</v>
      </c>
      <c r="E1769" s="262">
        <v>30000</v>
      </c>
      <c r="F1769" s="262">
        <v>60000</v>
      </c>
      <c r="G1769" s="262">
        <f t="shared" si="290"/>
        <v>1806644</v>
      </c>
      <c r="H1769" s="262">
        <f t="shared" si="291"/>
        <v>10299864</v>
      </c>
      <c r="I1769" s="262">
        <f t="shared" si="292"/>
        <v>180000</v>
      </c>
      <c r="J1769" s="262">
        <f t="shared" si="293"/>
        <v>360000</v>
      </c>
      <c r="K1769" s="262">
        <f t="shared" si="294"/>
        <v>10839864</v>
      </c>
      <c r="L1769" s="7"/>
    </row>
    <row r="1770" spans="1:12" x14ac:dyDescent="0.25">
      <c r="A1770" s="261"/>
      <c r="B1770" s="271" t="s">
        <v>345</v>
      </c>
      <c r="C1770" s="262">
        <v>2</v>
      </c>
      <c r="D1770" s="262">
        <v>1765686</v>
      </c>
      <c r="E1770" s="262">
        <v>30000</v>
      </c>
      <c r="F1770" s="262">
        <v>60000</v>
      </c>
      <c r="G1770" s="262">
        <f t="shared" si="290"/>
        <v>1855686</v>
      </c>
      <c r="H1770" s="262">
        <f t="shared" si="291"/>
        <v>3531372</v>
      </c>
      <c r="I1770" s="262">
        <f t="shared" si="292"/>
        <v>60000</v>
      </c>
      <c r="J1770" s="262">
        <f t="shared" si="293"/>
        <v>120000</v>
      </c>
      <c r="K1770" s="262">
        <f t="shared" si="294"/>
        <v>3711372</v>
      </c>
      <c r="L1770" s="7"/>
    </row>
    <row r="1771" spans="1:12" x14ac:dyDescent="0.25">
      <c r="A1771" s="261"/>
      <c r="B1771" s="271" t="s">
        <v>346</v>
      </c>
      <c r="C1771" s="262">
        <v>1</v>
      </c>
      <c r="D1771" s="262">
        <v>1814728</v>
      </c>
      <c r="E1771" s="262">
        <v>30000</v>
      </c>
      <c r="F1771" s="262">
        <v>60000</v>
      </c>
      <c r="G1771" s="262">
        <f t="shared" si="290"/>
        <v>1904728</v>
      </c>
      <c r="H1771" s="262">
        <f t="shared" si="291"/>
        <v>1814728</v>
      </c>
      <c r="I1771" s="262">
        <f t="shared" si="292"/>
        <v>30000</v>
      </c>
      <c r="J1771" s="262">
        <f t="shared" si="293"/>
        <v>60000</v>
      </c>
      <c r="K1771" s="262">
        <f t="shared" si="294"/>
        <v>1904728</v>
      </c>
      <c r="L1771" s="7"/>
    </row>
    <row r="1772" spans="1:12" x14ac:dyDescent="0.25">
      <c r="A1772" s="261"/>
      <c r="B1772" s="271" t="s">
        <v>347</v>
      </c>
      <c r="C1772" s="262">
        <v>1</v>
      </c>
      <c r="D1772" s="262">
        <v>1863770</v>
      </c>
      <c r="E1772" s="262">
        <v>30000</v>
      </c>
      <c r="F1772" s="262">
        <v>60000</v>
      </c>
      <c r="G1772" s="262">
        <f t="shared" si="290"/>
        <v>1953770</v>
      </c>
      <c r="H1772" s="262">
        <f t="shared" si="291"/>
        <v>1863770</v>
      </c>
      <c r="I1772" s="262">
        <f t="shared" si="292"/>
        <v>30000</v>
      </c>
      <c r="J1772" s="262">
        <f t="shared" si="293"/>
        <v>60000</v>
      </c>
      <c r="K1772" s="262">
        <f t="shared" si="294"/>
        <v>1953770</v>
      </c>
      <c r="L1772" s="7"/>
    </row>
    <row r="1773" spans="1:12" x14ac:dyDescent="0.25">
      <c r="A1773" s="261"/>
      <c r="B1773" s="271" t="s">
        <v>348</v>
      </c>
      <c r="C1773" s="262">
        <v>1</v>
      </c>
      <c r="D1773" s="262">
        <v>1912812</v>
      </c>
      <c r="E1773" s="262">
        <v>30000</v>
      </c>
      <c r="F1773" s="262">
        <v>60000</v>
      </c>
      <c r="G1773" s="262">
        <f t="shared" si="290"/>
        <v>2002812</v>
      </c>
      <c r="H1773" s="262">
        <f t="shared" si="291"/>
        <v>1912812</v>
      </c>
      <c r="I1773" s="262">
        <f t="shared" si="292"/>
        <v>30000</v>
      </c>
      <c r="J1773" s="262">
        <f t="shared" si="293"/>
        <v>60000</v>
      </c>
      <c r="K1773" s="262">
        <f t="shared" si="294"/>
        <v>2002812</v>
      </c>
      <c r="L1773" s="7"/>
    </row>
    <row r="1774" spans="1:12" x14ac:dyDescent="0.25">
      <c r="A1774" s="261"/>
      <c r="B1774" s="271" t="s">
        <v>351</v>
      </c>
      <c r="C1774" s="262">
        <v>2</v>
      </c>
      <c r="D1774" s="262">
        <v>2059938</v>
      </c>
      <c r="E1774" s="262">
        <v>30000</v>
      </c>
      <c r="F1774" s="262">
        <v>60000</v>
      </c>
      <c r="G1774" s="262">
        <f t="shared" si="290"/>
        <v>2149938</v>
      </c>
      <c r="H1774" s="262">
        <f t="shared" si="291"/>
        <v>4119876</v>
      </c>
      <c r="I1774" s="262">
        <f t="shared" si="292"/>
        <v>60000</v>
      </c>
      <c r="J1774" s="262">
        <f t="shared" si="293"/>
        <v>120000</v>
      </c>
      <c r="K1774" s="262">
        <f t="shared" si="294"/>
        <v>4299876</v>
      </c>
      <c r="L1774" s="7"/>
    </row>
    <row r="1775" spans="1:12" x14ac:dyDescent="0.25">
      <c r="A1775" s="261"/>
      <c r="B1775" s="271" t="s">
        <v>358</v>
      </c>
      <c r="C1775" s="262">
        <v>2</v>
      </c>
      <c r="D1775" s="262">
        <v>1945991</v>
      </c>
      <c r="E1775" s="262">
        <v>30000</v>
      </c>
      <c r="F1775" s="262">
        <v>60000</v>
      </c>
      <c r="G1775" s="262">
        <f t="shared" si="290"/>
        <v>2035991</v>
      </c>
      <c r="H1775" s="262">
        <f t="shared" si="291"/>
        <v>3891982</v>
      </c>
      <c r="I1775" s="262">
        <f t="shared" si="292"/>
        <v>60000</v>
      </c>
      <c r="J1775" s="262">
        <f t="shared" si="293"/>
        <v>120000</v>
      </c>
      <c r="K1775" s="262">
        <f t="shared" si="294"/>
        <v>4071982</v>
      </c>
      <c r="L1775" s="7"/>
    </row>
    <row r="1776" spans="1:12" x14ac:dyDescent="0.25">
      <c r="A1776" s="261"/>
      <c r="B1776" s="271" t="s">
        <v>369</v>
      </c>
      <c r="C1776" s="262">
        <v>7</v>
      </c>
      <c r="D1776" s="262">
        <v>2556901</v>
      </c>
      <c r="E1776" s="262">
        <v>30000</v>
      </c>
      <c r="F1776" s="262">
        <v>60000</v>
      </c>
      <c r="G1776" s="262">
        <f t="shared" si="290"/>
        <v>2646901</v>
      </c>
      <c r="H1776" s="262">
        <f t="shared" si="291"/>
        <v>17898307</v>
      </c>
      <c r="I1776" s="262">
        <f t="shared" si="292"/>
        <v>210000</v>
      </c>
      <c r="J1776" s="262">
        <f t="shared" si="293"/>
        <v>420000</v>
      </c>
      <c r="K1776" s="262">
        <f t="shared" si="294"/>
        <v>18528307</v>
      </c>
      <c r="L1776" s="7"/>
    </row>
    <row r="1777" spans="1:12" x14ac:dyDescent="0.25">
      <c r="A1777" s="261"/>
      <c r="B1777" s="271" t="s">
        <v>370</v>
      </c>
      <c r="C1777" s="262">
        <v>3</v>
      </c>
      <c r="D1777" s="262">
        <v>2624389</v>
      </c>
      <c r="E1777" s="262">
        <v>30000</v>
      </c>
      <c r="F1777" s="262">
        <v>60000</v>
      </c>
      <c r="G1777" s="262">
        <f t="shared" si="290"/>
        <v>2714389</v>
      </c>
      <c r="H1777" s="262">
        <f t="shared" si="291"/>
        <v>7873167</v>
      </c>
      <c r="I1777" s="262">
        <f t="shared" si="292"/>
        <v>90000</v>
      </c>
      <c r="J1777" s="262">
        <f t="shared" si="293"/>
        <v>180000</v>
      </c>
      <c r="K1777" s="262">
        <f t="shared" si="294"/>
        <v>8143167</v>
      </c>
      <c r="L1777" s="7"/>
    </row>
    <row r="1778" spans="1:12" x14ac:dyDescent="0.25">
      <c r="A1778" s="261"/>
      <c r="B1778" s="271" t="s">
        <v>371</v>
      </c>
      <c r="C1778" s="262">
        <v>2</v>
      </c>
      <c r="D1778" s="262">
        <v>2691877</v>
      </c>
      <c r="E1778" s="262">
        <v>30000</v>
      </c>
      <c r="F1778" s="262">
        <v>60000</v>
      </c>
      <c r="G1778" s="262">
        <f t="shared" si="290"/>
        <v>2781877</v>
      </c>
      <c r="H1778" s="262">
        <f t="shared" si="291"/>
        <v>5383754</v>
      </c>
      <c r="I1778" s="262">
        <f t="shared" si="292"/>
        <v>60000</v>
      </c>
      <c r="J1778" s="262">
        <f t="shared" si="293"/>
        <v>120000</v>
      </c>
      <c r="K1778" s="262">
        <f t="shared" si="294"/>
        <v>5563754</v>
      </c>
      <c r="L1778" s="7"/>
    </row>
    <row r="1779" spans="1:12" s="17" customFormat="1" x14ac:dyDescent="0.25">
      <c r="A1779" s="261"/>
      <c r="B1779" s="271" t="s">
        <v>372</v>
      </c>
      <c r="C1779" s="262">
        <v>2</v>
      </c>
      <c r="D1779" s="262">
        <v>2759365</v>
      </c>
      <c r="E1779" s="262">
        <v>30000</v>
      </c>
      <c r="F1779" s="262">
        <v>60000</v>
      </c>
      <c r="G1779" s="262">
        <f t="shared" si="290"/>
        <v>2849365</v>
      </c>
      <c r="H1779" s="262">
        <f t="shared" si="291"/>
        <v>5518730</v>
      </c>
      <c r="I1779" s="262">
        <f t="shared" si="292"/>
        <v>60000</v>
      </c>
      <c r="J1779" s="262">
        <f t="shared" si="293"/>
        <v>120000</v>
      </c>
      <c r="K1779" s="262">
        <f t="shared" si="294"/>
        <v>5698730</v>
      </c>
      <c r="L1779" s="7"/>
    </row>
    <row r="1780" spans="1:12" s="17" customFormat="1" x14ac:dyDescent="0.25">
      <c r="A1780" s="261"/>
      <c r="B1780" s="271" t="s">
        <v>373</v>
      </c>
      <c r="C1780" s="262">
        <v>2</v>
      </c>
      <c r="D1780" s="262">
        <v>2826852</v>
      </c>
      <c r="E1780" s="262">
        <v>30000</v>
      </c>
      <c r="F1780" s="262">
        <v>60000</v>
      </c>
      <c r="G1780" s="262">
        <f t="shared" si="290"/>
        <v>2916852</v>
      </c>
      <c r="H1780" s="262">
        <f t="shared" si="291"/>
        <v>5653704</v>
      </c>
      <c r="I1780" s="262">
        <f t="shared" si="292"/>
        <v>60000</v>
      </c>
      <c r="J1780" s="262">
        <f t="shared" si="293"/>
        <v>120000</v>
      </c>
      <c r="K1780" s="262">
        <f t="shared" si="294"/>
        <v>5833704</v>
      </c>
      <c r="L1780" s="7"/>
    </row>
    <row r="1781" spans="1:12" s="17" customFormat="1" x14ac:dyDescent="0.25">
      <c r="A1781" s="261"/>
      <c r="B1781" s="271" t="s">
        <v>374</v>
      </c>
      <c r="C1781" s="262">
        <v>3</v>
      </c>
      <c r="D1781" s="262">
        <v>2894340</v>
      </c>
      <c r="E1781" s="262">
        <v>30000</v>
      </c>
      <c r="F1781" s="262">
        <v>60000</v>
      </c>
      <c r="G1781" s="262">
        <f t="shared" si="290"/>
        <v>2984340</v>
      </c>
      <c r="H1781" s="262">
        <f t="shared" si="291"/>
        <v>8683020</v>
      </c>
      <c r="I1781" s="262">
        <f t="shared" si="292"/>
        <v>90000</v>
      </c>
      <c r="J1781" s="262">
        <f t="shared" si="293"/>
        <v>180000</v>
      </c>
      <c r="K1781" s="262">
        <f t="shared" si="294"/>
        <v>8953020</v>
      </c>
      <c r="L1781" s="7"/>
    </row>
    <row r="1782" spans="1:12" s="17" customFormat="1" x14ac:dyDescent="0.25">
      <c r="A1782" s="261"/>
      <c r="B1782" s="271" t="s">
        <v>375</v>
      </c>
      <c r="C1782" s="262">
        <v>5</v>
      </c>
      <c r="D1782" s="262">
        <v>2961828</v>
      </c>
      <c r="E1782" s="262">
        <v>30000</v>
      </c>
      <c r="F1782" s="262">
        <v>60000</v>
      </c>
      <c r="G1782" s="262">
        <f t="shared" si="290"/>
        <v>3051828</v>
      </c>
      <c r="H1782" s="262">
        <f t="shared" si="291"/>
        <v>14809140</v>
      </c>
      <c r="I1782" s="262">
        <f t="shared" si="292"/>
        <v>150000</v>
      </c>
      <c r="J1782" s="262">
        <f t="shared" si="293"/>
        <v>300000</v>
      </c>
      <c r="K1782" s="262">
        <f t="shared" si="294"/>
        <v>15259140</v>
      </c>
      <c r="L1782" s="7"/>
    </row>
    <row r="1783" spans="1:12" s="17" customFormat="1" x14ac:dyDescent="0.25">
      <c r="A1783" s="261"/>
      <c r="B1783" s="271" t="s">
        <v>376</v>
      </c>
      <c r="C1783" s="262">
        <v>10</v>
      </c>
      <c r="D1783" s="262">
        <v>3029316</v>
      </c>
      <c r="E1783" s="262">
        <v>30000</v>
      </c>
      <c r="F1783" s="262">
        <v>60000</v>
      </c>
      <c r="G1783" s="262">
        <f t="shared" si="290"/>
        <v>3119316</v>
      </c>
      <c r="H1783" s="262">
        <f t="shared" si="291"/>
        <v>30293160</v>
      </c>
      <c r="I1783" s="262">
        <f t="shared" si="292"/>
        <v>300000</v>
      </c>
      <c r="J1783" s="262">
        <f t="shared" si="293"/>
        <v>600000</v>
      </c>
      <c r="K1783" s="262">
        <f t="shared" si="294"/>
        <v>31193160</v>
      </c>
      <c r="L1783" s="7"/>
    </row>
    <row r="1784" spans="1:12" s="17" customFormat="1" x14ac:dyDescent="0.25">
      <c r="A1784" s="261"/>
      <c r="B1784" s="271" t="s">
        <v>378</v>
      </c>
      <c r="C1784" s="262">
        <v>1</v>
      </c>
      <c r="D1784" s="262">
        <v>3164292</v>
      </c>
      <c r="E1784" s="262">
        <v>30000</v>
      </c>
      <c r="F1784" s="262">
        <v>60000</v>
      </c>
      <c r="G1784" s="262">
        <f t="shared" si="290"/>
        <v>3254292</v>
      </c>
      <c r="H1784" s="262">
        <f t="shared" si="291"/>
        <v>3164292</v>
      </c>
      <c r="I1784" s="262">
        <f t="shared" si="292"/>
        <v>30000</v>
      </c>
      <c r="J1784" s="262">
        <f t="shared" si="293"/>
        <v>60000</v>
      </c>
      <c r="K1784" s="262">
        <f t="shared" si="294"/>
        <v>3254292</v>
      </c>
      <c r="L1784" s="7"/>
    </row>
    <row r="1785" spans="1:12" s="17" customFormat="1" x14ac:dyDescent="0.25">
      <c r="A1785" s="261"/>
      <c r="B1785" s="271" t="s">
        <v>379</v>
      </c>
      <c r="C1785" s="262">
        <v>1</v>
      </c>
      <c r="D1785" s="262">
        <v>3231780</v>
      </c>
      <c r="E1785" s="262">
        <v>30000</v>
      </c>
      <c r="F1785" s="262">
        <v>60000</v>
      </c>
      <c r="G1785" s="262">
        <f t="shared" si="290"/>
        <v>3321780</v>
      </c>
      <c r="H1785" s="262">
        <f t="shared" si="291"/>
        <v>3231780</v>
      </c>
      <c r="I1785" s="262">
        <f t="shared" si="292"/>
        <v>30000</v>
      </c>
      <c r="J1785" s="262">
        <f t="shared" si="293"/>
        <v>60000</v>
      </c>
      <c r="K1785" s="262">
        <f t="shared" si="294"/>
        <v>3321780</v>
      </c>
      <c r="L1785" s="7"/>
    </row>
    <row r="1786" spans="1:12" s="17" customFormat="1" x14ac:dyDescent="0.25">
      <c r="A1786" s="261"/>
      <c r="B1786" s="271" t="s">
        <v>380</v>
      </c>
      <c r="C1786" s="602">
        <v>10</v>
      </c>
      <c r="D1786" s="262">
        <v>3078780</v>
      </c>
      <c r="E1786" s="262">
        <v>30000</v>
      </c>
      <c r="F1786" s="262">
        <v>60000</v>
      </c>
      <c r="G1786" s="262">
        <f t="shared" si="290"/>
        <v>3168780</v>
      </c>
      <c r="H1786" s="262">
        <f t="shared" si="291"/>
        <v>30787800</v>
      </c>
      <c r="I1786" s="262">
        <f t="shared" si="292"/>
        <v>300000</v>
      </c>
      <c r="J1786" s="262">
        <f t="shared" si="293"/>
        <v>600000</v>
      </c>
      <c r="K1786" s="262">
        <f t="shared" si="294"/>
        <v>31687800</v>
      </c>
      <c r="L1786" s="7"/>
    </row>
    <row r="1787" spans="1:12" s="17" customFormat="1" x14ac:dyDescent="0.25">
      <c r="A1787" s="261"/>
      <c r="B1787" s="271" t="s">
        <v>381</v>
      </c>
      <c r="C1787" s="602">
        <v>10</v>
      </c>
      <c r="D1787" s="262">
        <v>3170512</v>
      </c>
      <c r="E1787" s="262">
        <v>30000</v>
      </c>
      <c r="F1787" s="262">
        <v>60000</v>
      </c>
      <c r="G1787" s="262">
        <f t="shared" si="290"/>
        <v>3260512</v>
      </c>
      <c r="H1787" s="262">
        <f t="shared" si="291"/>
        <v>31705120</v>
      </c>
      <c r="I1787" s="262">
        <f t="shared" si="292"/>
        <v>300000</v>
      </c>
      <c r="J1787" s="262">
        <f t="shared" si="293"/>
        <v>600000</v>
      </c>
      <c r="K1787" s="262">
        <f t="shared" si="294"/>
        <v>32605120</v>
      </c>
      <c r="L1787" s="7"/>
    </row>
    <row r="1788" spans="1:12" s="17" customFormat="1" x14ac:dyDescent="0.25">
      <c r="A1788" s="261"/>
      <c r="B1788" s="271" t="s">
        <v>382</v>
      </c>
      <c r="C1788" s="602">
        <v>3</v>
      </c>
      <c r="D1788" s="262">
        <v>3262245</v>
      </c>
      <c r="E1788" s="262">
        <v>30000</v>
      </c>
      <c r="F1788" s="262">
        <v>60000</v>
      </c>
      <c r="G1788" s="262">
        <f t="shared" si="290"/>
        <v>3352245</v>
      </c>
      <c r="H1788" s="262">
        <f t="shared" si="291"/>
        <v>9786735</v>
      </c>
      <c r="I1788" s="262">
        <f t="shared" si="292"/>
        <v>90000</v>
      </c>
      <c r="J1788" s="262">
        <f t="shared" si="293"/>
        <v>180000</v>
      </c>
      <c r="K1788" s="262">
        <f t="shared" si="294"/>
        <v>10056735</v>
      </c>
      <c r="L1788" s="7"/>
    </row>
    <row r="1789" spans="1:12" s="17" customFormat="1" x14ac:dyDescent="0.25">
      <c r="A1789" s="261"/>
      <c r="B1789" s="271" t="s">
        <v>384</v>
      </c>
      <c r="C1789" s="262">
        <v>2</v>
      </c>
      <c r="D1789" s="262">
        <v>3445711</v>
      </c>
      <c r="E1789" s="262">
        <v>30000</v>
      </c>
      <c r="F1789" s="262">
        <v>60000</v>
      </c>
      <c r="G1789" s="262">
        <f t="shared" si="290"/>
        <v>3535711</v>
      </c>
      <c r="H1789" s="262">
        <f t="shared" si="291"/>
        <v>6891422</v>
      </c>
      <c r="I1789" s="262">
        <f t="shared" si="292"/>
        <v>60000</v>
      </c>
      <c r="J1789" s="262">
        <f t="shared" si="293"/>
        <v>120000</v>
      </c>
      <c r="K1789" s="262">
        <f t="shared" si="294"/>
        <v>7071422</v>
      </c>
      <c r="L1789" s="7"/>
    </row>
    <row r="1790" spans="1:12" s="17" customFormat="1" x14ac:dyDescent="0.25">
      <c r="A1790" s="261"/>
      <c r="B1790" s="271" t="s">
        <v>385</v>
      </c>
      <c r="C1790" s="262">
        <v>4</v>
      </c>
      <c r="D1790" s="262">
        <v>3537443</v>
      </c>
      <c r="E1790" s="262">
        <v>30000</v>
      </c>
      <c r="F1790" s="262">
        <v>60000</v>
      </c>
      <c r="G1790" s="262">
        <f t="shared" si="290"/>
        <v>3627443</v>
      </c>
      <c r="H1790" s="262">
        <f t="shared" si="291"/>
        <v>14149772</v>
      </c>
      <c r="I1790" s="262">
        <f t="shared" si="292"/>
        <v>120000</v>
      </c>
      <c r="J1790" s="262">
        <f t="shared" si="293"/>
        <v>240000</v>
      </c>
      <c r="K1790" s="262">
        <f t="shared" si="294"/>
        <v>14509772</v>
      </c>
      <c r="L1790" s="7"/>
    </row>
    <row r="1791" spans="1:12" s="17" customFormat="1" x14ac:dyDescent="0.25">
      <c r="A1791" s="261"/>
      <c r="B1791" s="271" t="s">
        <v>386</v>
      </c>
      <c r="C1791" s="262">
        <v>1</v>
      </c>
      <c r="D1791" s="262">
        <v>3629176</v>
      </c>
      <c r="E1791" s="262">
        <v>30000</v>
      </c>
      <c r="F1791" s="262">
        <v>60000</v>
      </c>
      <c r="G1791" s="262">
        <f t="shared" si="290"/>
        <v>3719176</v>
      </c>
      <c r="H1791" s="262">
        <f t="shared" si="291"/>
        <v>3629176</v>
      </c>
      <c r="I1791" s="262">
        <f t="shared" si="292"/>
        <v>30000</v>
      </c>
      <c r="J1791" s="262">
        <f t="shared" si="293"/>
        <v>60000</v>
      </c>
      <c r="K1791" s="262">
        <f t="shared" si="294"/>
        <v>3719176</v>
      </c>
      <c r="L1791" s="7"/>
    </row>
    <row r="1792" spans="1:12" s="17" customFormat="1" x14ac:dyDescent="0.25">
      <c r="A1792" s="261"/>
      <c r="B1792" s="271" t="s">
        <v>668</v>
      </c>
      <c r="C1792" s="262">
        <v>1</v>
      </c>
      <c r="D1792" s="262">
        <v>3790391</v>
      </c>
      <c r="E1792" s="262">
        <v>30000</v>
      </c>
      <c r="F1792" s="262">
        <v>60000</v>
      </c>
      <c r="G1792" s="262">
        <f t="shared" si="290"/>
        <v>3880391</v>
      </c>
      <c r="H1792" s="262">
        <f t="shared" si="291"/>
        <v>3790391</v>
      </c>
      <c r="I1792" s="262">
        <f t="shared" si="292"/>
        <v>30000</v>
      </c>
      <c r="J1792" s="262">
        <f t="shared" si="293"/>
        <v>60000</v>
      </c>
      <c r="K1792" s="262">
        <f t="shared" si="294"/>
        <v>3880391</v>
      </c>
      <c r="L1792" s="7"/>
    </row>
    <row r="1793" spans="1:12" s="17" customFormat="1" x14ac:dyDescent="0.25">
      <c r="A1793" s="261"/>
      <c r="B1793" s="271" t="s">
        <v>542</v>
      </c>
      <c r="C1793" s="262">
        <v>1</v>
      </c>
      <c r="D1793" s="262">
        <v>3899176</v>
      </c>
      <c r="E1793" s="262">
        <v>30000</v>
      </c>
      <c r="F1793" s="262">
        <v>60000</v>
      </c>
      <c r="G1793" s="262">
        <f t="shared" si="290"/>
        <v>3989176</v>
      </c>
      <c r="H1793" s="262">
        <f t="shared" si="291"/>
        <v>3899176</v>
      </c>
      <c r="I1793" s="262">
        <f t="shared" si="292"/>
        <v>30000</v>
      </c>
      <c r="J1793" s="262">
        <f t="shared" si="293"/>
        <v>60000</v>
      </c>
      <c r="K1793" s="262">
        <f t="shared" si="294"/>
        <v>3989176</v>
      </c>
      <c r="L1793" s="7"/>
    </row>
    <row r="1794" spans="1:12" s="17" customFormat="1" x14ac:dyDescent="0.25">
      <c r="A1794" s="261"/>
      <c r="B1794" s="271" t="s">
        <v>395</v>
      </c>
      <c r="C1794" s="262">
        <v>1</v>
      </c>
      <c r="D1794" s="262">
        <v>4551885</v>
      </c>
      <c r="E1794" s="262">
        <v>30000</v>
      </c>
      <c r="F1794" s="262">
        <v>60000</v>
      </c>
      <c r="G1794" s="262">
        <f t="shared" si="290"/>
        <v>4641885</v>
      </c>
      <c r="H1794" s="262">
        <f t="shared" si="291"/>
        <v>4551885</v>
      </c>
      <c r="I1794" s="262">
        <f t="shared" si="292"/>
        <v>30000</v>
      </c>
      <c r="J1794" s="262">
        <f t="shared" si="293"/>
        <v>60000</v>
      </c>
      <c r="K1794" s="262">
        <f t="shared" si="294"/>
        <v>4641885</v>
      </c>
      <c r="L1794" s="7"/>
    </row>
    <row r="1795" spans="1:12" s="17" customFormat="1" x14ac:dyDescent="0.25">
      <c r="A1795" s="261"/>
      <c r="B1795" s="260" t="s">
        <v>403</v>
      </c>
      <c r="C1795" s="262">
        <v>2</v>
      </c>
      <c r="D1795" s="262">
        <v>5303314</v>
      </c>
      <c r="E1795" s="262">
        <v>30000</v>
      </c>
      <c r="F1795" s="262">
        <v>60000</v>
      </c>
      <c r="G1795" s="262">
        <f t="shared" si="290"/>
        <v>5393314</v>
      </c>
      <c r="H1795" s="262">
        <f t="shared" si="291"/>
        <v>10606628</v>
      </c>
      <c r="I1795" s="262">
        <f t="shared" si="292"/>
        <v>60000</v>
      </c>
      <c r="J1795" s="262">
        <f t="shared" si="293"/>
        <v>120000</v>
      </c>
      <c r="K1795" s="262">
        <f t="shared" si="294"/>
        <v>10786628</v>
      </c>
      <c r="L1795" s="7"/>
    </row>
    <row r="1796" spans="1:12" s="17" customFormat="1" x14ac:dyDescent="0.25">
      <c r="A1796" s="261"/>
      <c r="B1796" s="260" t="s">
        <v>404</v>
      </c>
      <c r="C1796" s="262">
        <v>1</v>
      </c>
      <c r="D1796" s="262">
        <v>5428408</v>
      </c>
      <c r="E1796" s="262">
        <v>30000</v>
      </c>
      <c r="F1796" s="262">
        <v>60000</v>
      </c>
      <c r="G1796" s="262">
        <f t="shared" si="290"/>
        <v>5518408</v>
      </c>
      <c r="H1796" s="262">
        <f t="shared" si="291"/>
        <v>5428408</v>
      </c>
      <c r="I1796" s="262">
        <f t="shared" si="292"/>
        <v>30000</v>
      </c>
      <c r="J1796" s="262">
        <f t="shared" si="293"/>
        <v>60000</v>
      </c>
      <c r="K1796" s="262">
        <f t="shared" si="294"/>
        <v>5518408</v>
      </c>
      <c r="L1796" s="7"/>
    </row>
    <row r="1797" spans="1:12" s="17" customFormat="1" x14ac:dyDescent="0.25">
      <c r="A1797" s="261"/>
      <c r="B1797" s="271" t="s">
        <v>415</v>
      </c>
      <c r="C1797" s="602">
        <f t="shared" ref="C1797:K1797" si="295">SUM(C1693:C1796)</f>
        <v>1818</v>
      </c>
      <c r="D1797" s="602">
        <f t="shared" si="295"/>
        <v>156964461</v>
      </c>
      <c r="E1797" s="602">
        <f t="shared" si="295"/>
        <v>3120000</v>
      </c>
      <c r="F1797" s="602">
        <f t="shared" si="295"/>
        <v>6240000</v>
      </c>
      <c r="G1797" s="602">
        <f t="shared" si="295"/>
        <v>166324461</v>
      </c>
      <c r="H1797" s="602">
        <f t="shared" si="295"/>
        <v>1832084301</v>
      </c>
      <c r="I1797" s="602">
        <f t="shared" si="295"/>
        <v>54540000</v>
      </c>
      <c r="J1797" s="602">
        <f t="shared" si="295"/>
        <v>109080000</v>
      </c>
      <c r="K1797" s="602">
        <f t="shared" si="295"/>
        <v>1995704301</v>
      </c>
      <c r="L1797" s="7"/>
    </row>
    <row r="1798" spans="1:12" s="17" customFormat="1" x14ac:dyDescent="0.25">
      <c r="A1798" s="261"/>
      <c r="B1798" s="261"/>
      <c r="C1798" s="262"/>
      <c r="D1798" s="262"/>
      <c r="E1798" s="262"/>
      <c r="F1798" s="262"/>
      <c r="G1798" s="262"/>
      <c r="H1798" s="262"/>
      <c r="I1798" s="262"/>
      <c r="J1798" s="262"/>
      <c r="K1798" s="262"/>
      <c r="L1798" s="7"/>
    </row>
    <row r="1799" spans="1:12" s="17" customFormat="1" x14ac:dyDescent="0.25">
      <c r="A1799" s="261"/>
      <c r="B1799" s="441" t="s">
        <v>417</v>
      </c>
      <c r="C1799" s="267"/>
      <c r="D1799" s="267">
        <v>1337225</v>
      </c>
      <c r="E1799" s="267">
        <v>381109</v>
      </c>
      <c r="F1799" s="267">
        <v>13099508</v>
      </c>
      <c r="G1799" s="262">
        <f t="shared" ref="G1799:G1814" si="296">SUM(D1799:F1799)</f>
        <v>14817842</v>
      </c>
      <c r="H1799" s="262">
        <f t="shared" ref="H1799:H1814" si="297">C1799*D1799</f>
        <v>0</v>
      </c>
      <c r="I1799" s="262">
        <f t="shared" ref="I1799:I1814" si="298">C1799*E1799</f>
        <v>0</v>
      </c>
      <c r="J1799" s="262">
        <f t="shared" ref="J1799:J1814" si="299">C1799*F1799</f>
        <v>0</v>
      </c>
      <c r="K1799" s="262">
        <f t="shared" ref="K1799:K1814" si="300">C1799*G1799</f>
        <v>0</v>
      </c>
      <c r="L1799" s="7"/>
    </row>
    <row r="1800" spans="1:12" s="17" customFormat="1" ht="36.75" x14ac:dyDescent="0.25">
      <c r="A1800" s="261"/>
      <c r="B1800" s="441" t="s">
        <v>419</v>
      </c>
      <c r="C1800" s="267"/>
      <c r="D1800" s="267">
        <v>1337225</v>
      </c>
      <c r="E1800" s="267">
        <v>401168</v>
      </c>
      <c r="F1800" s="267">
        <v>10916790</v>
      </c>
      <c r="G1800" s="262">
        <f t="shared" si="296"/>
        <v>12655183</v>
      </c>
      <c r="H1800" s="262">
        <f t="shared" si="297"/>
        <v>0</v>
      </c>
      <c r="I1800" s="262">
        <f t="shared" si="298"/>
        <v>0</v>
      </c>
      <c r="J1800" s="262">
        <f t="shared" si="299"/>
        <v>0</v>
      </c>
      <c r="K1800" s="262">
        <f t="shared" si="300"/>
        <v>0</v>
      </c>
      <c r="L1800" s="7"/>
    </row>
    <row r="1801" spans="1:12" s="17" customFormat="1" x14ac:dyDescent="0.25">
      <c r="A1801" s="261"/>
      <c r="B1801" s="272" t="s">
        <v>420</v>
      </c>
      <c r="C1801" s="262">
        <v>1</v>
      </c>
      <c r="D1801" s="267">
        <v>9273942.8399999999</v>
      </c>
      <c r="E1801" s="262">
        <v>374361</v>
      </c>
      <c r="F1801" s="262">
        <v>7914876</v>
      </c>
      <c r="G1801" s="262">
        <f t="shared" si="296"/>
        <v>17563179.84</v>
      </c>
      <c r="H1801" s="262">
        <f t="shared" si="297"/>
        <v>9273942.8399999999</v>
      </c>
      <c r="I1801" s="262">
        <f t="shared" si="298"/>
        <v>374361</v>
      </c>
      <c r="J1801" s="262">
        <f t="shared" si="299"/>
        <v>7914876</v>
      </c>
      <c r="K1801" s="262">
        <f t="shared" si="300"/>
        <v>17563179.84</v>
      </c>
      <c r="L1801" s="7"/>
    </row>
    <row r="1802" spans="1:12" x14ac:dyDescent="0.25">
      <c r="A1802" s="261"/>
      <c r="B1802" s="272" t="s">
        <v>421</v>
      </c>
      <c r="C1802" s="262"/>
      <c r="D1802" s="267"/>
      <c r="E1802" s="262"/>
      <c r="F1802" s="262"/>
      <c r="G1802" s="262">
        <f t="shared" si="296"/>
        <v>0</v>
      </c>
      <c r="H1802" s="262">
        <f t="shared" si="297"/>
        <v>0</v>
      </c>
      <c r="I1802" s="262">
        <f t="shared" si="298"/>
        <v>0</v>
      </c>
      <c r="J1802" s="262">
        <f t="shared" si="299"/>
        <v>0</v>
      </c>
      <c r="K1802" s="262">
        <f t="shared" si="300"/>
        <v>0</v>
      </c>
      <c r="L1802" s="7"/>
    </row>
    <row r="1803" spans="1:12" x14ac:dyDescent="0.25">
      <c r="A1803" s="261"/>
      <c r="B1803" s="272" t="s">
        <v>422</v>
      </c>
      <c r="C1803" s="262"/>
      <c r="D1803" s="267"/>
      <c r="E1803" s="262"/>
      <c r="F1803" s="262"/>
      <c r="G1803" s="262">
        <f t="shared" si="296"/>
        <v>0</v>
      </c>
      <c r="H1803" s="262">
        <f t="shared" si="297"/>
        <v>0</v>
      </c>
      <c r="I1803" s="262">
        <f t="shared" si="298"/>
        <v>0</v>
      </c>
      <c r="J1803" s="262">
        <f t="shared" si="299"/>
        <v>0</v>
      </c>
      <c r="K1803" s="262">
        <f t="shared" si="300"/>
        <v>0</v>
      </c>
      <c r="L1803" s="7"/>
    </row>
    <row r="1804" spans="1:12" x14ac:dyDescent="0.25">
      <c r="A1804" s="261"/>
      <c r="B1804" s="272" t="s">
        <v>744</v>
      </c>
      <c r="C1804" s="262"/>
      <c r="D1804" s="262"/>
      <c r="E1804" s="262"/>
      <c r="F1804" s="262"/>
      <c r="G1804" s="262">
        <f t="shared" si="296"/>
        <v>0</v>
      </c>
      <c r="H1804" s="262">
        <f t="shared" si="297"/>
        <v>0</v>
      </c>
      <c r="I1804" s="262">
        <f t="shared" si="298"/>
        <v>0</v>
      </c>
      <c r="J1804" s="262">
        <f t="shared" si="299"/>
        <v>0</v>
      </c>
      <c r="K1804" s="262">
        <f t="shared" si="300"/>
        <v>0</v>
      </c>
      <c r="L1804" s="7"/>
    </row>
    <row r="1805" spans="1:12" x14ac:dyDescent="0.25">
      <c r="A1805" s="261"/>
      <c r="B1805" s="495" t="s">
        <v>745</v>
      </c>
      <c r="C1805" s="262"/>
      <c r="D1805" s="262"/>
      <c r="E1805" s="262"/>
      <c r="F1805" s="262"/>
      <c r="G1805" s="262">
        <f t="shared" si="296"/>
        <v>0</v>
      </c>
      <c r="H1805" s="262">
        <f t="shared" si="297"/>
        <v>0</v>
      </c>
      <c r="I1805" s="262">
        <f t="shared" si="298"/>
        <v>0</v>
      </c>
      <c r="J1805" s="262">
        <f t="shared" si="299"/>
        <v>0</v>
      </c>
      <c r="K1805" s="262">
        <f t="shared" si="300"/>
        <v>0</v>
      </c>
      <c r="L1805" s="7"/>
    </row>
    <row r="1806" spans="1:12" x14ac:dyDescent="0.25">
      <c r="A1806" s="261"/>
      <c r="B1806" s="272" t="s">
        <v>746</v>
      </c>
      <c r="C1806" s="262"/>
      <c r="D1806" s="262"/>
      <c r="E1806" s="262"/>
      <c r="F1806" s="262"/>
      <c r="G1806" s="262">
        <f t="shared" si="296"/>
        <v>0</v>
      </c>
      <c r="H1806" s="262">
        <f t="shared" si="297"/>
        <v>0</v>
      </c>
      <c r="I1806" s="262">
        <f t="shared" si="298"/>
        <v>0</v>
      </c>
      <c r="J1806" s="262">
        <f t="shared" si="299"/>
        <v>0</v>
      </c>
      <c r="K1806" s="262">
        <f t="shared" si="300"/>
        <v>0</v>
      </c>
      <c r="L1806" s="7"/>
    </row>
    <row r="1807" spans="1:12" x14ac:dyDescent="0.25">
      <c r="A1807" s="261"/>
      <c r="B1807" s="272" t="s">
        <v>747</v>
      </c>
      <c r="C1807" s="262"/>
      <c r="D1807" s="262"/>
      <c r="E1807" s="262"/>
      <c r="F1807" s="262"/>
      <c r="G1807" s="262">
        <f t="shared" si="296"/>
        <v>0</v>
      </c>
      <c r="H1807" s="262">
        <f t="shared" si="297"/>
        <v>0</v>
      </c>
      <c r="I1807" s="262">
        <f t="shared" si="298"/>
        <v>0</v>
      </c>
      <c r="J1807" s="262">
        <f t="shared" si="299"/>
        <v>0</v>
      </c>
      <c r="K1807" s="262">
        <f t="shared" si="300"/>
        <v>0</v>
      </c>
      <c r="L1807" s="7"/>
    </row>
    <row r="1808" spans="1:12" x14ac:dyDescent="0.25">
      <c r="A1808" s="261"/>
      <c r="B1808" s="272" t="s">
        <v>423</v>
      </c>
      <c r="C1808" s="262"/>
      <c r="D1808" s="262"/>
      <c r="E1808" s="262"/>
      <c r="F1808" s="262"/>
      <c r="G1808" s="262">
        <f t="shared" si="296"/>
        <v>0</v>
      </c>
      <c r="H1808" s="262">
        <f t="shared" si="297"/>
        <v>0</v>
      </c>
      <c r="I1808" s="262">
        <f t="shared" si="298"/>
        <v>0</v>
      </c>
      <c r="J1808" s="262">
        <f t="shared" si="299"/>
        <v>0</v>
      </c>
      <c r="K1808" s="262">
        <f t="shared" si="300"/>
        <v>0</v>
      </c>
      <c r="L1808" s="7"/>
    </row>
    <row r="1809" spans="1:12" x14ac:dyDescent="0.25">
      <c r="A1809" s="261"/>
      <c r="B1809" s="272" t="s">
        <v>424</v>
      </c>
      <c r="C1809" s="262"/>
      <c r="D1809" s="262"/>
      <c r="E1809" s="262"/>
      <c r="F1809" s="262"/>
      <c r="G1809" s="262">
        <f t="shared" si="296"/>
        <v>0</v>
      </c>
      <c r="H1809" s="262">
        <f t="shared" si="297"/>
        <v>0</v>
      </c>
      <c r="I1809" s="262">
        <f t="shared" si="298"/>
        <v>0</v>
      </c>
      <c r="J1809" s="262">
        <f t="shared" si="299"/>
        <v>0</v>
      </c>
      <c r="K1809" s="262">
        <f t="shared" si="300"/>
        <v>0</v>
      </c>
      <c r="L1809" s="7"/>
    </row>
    <row r="1810" spans="1:12" x14ac:dyDescent="0.25">
      <c r="A1810" s="261"/>
      <c r="B1810" s="272" t="s">
        <v>425</v>
      </c>
      <c r="C1810" s="262"/>
      <c r="D1810" s="262"/>
      <c r="E1810" s="262"/>
      <c r="F1810" s="262"/>
      <c r="G1810" s="262">
        <f t="shared" si="296"/>
        <v>0</v>
      </c>
      <c r="H1810" s="262">
        <f t="shared" si="297"/>
        <v>0</v>
      </c>
      <c r="I1810" s="262">
        <f t="shared" si="298"/>
        <v>0</v>
      </c>
      <c r="J1810" s="262">
        <f t="shared" si="299"/>
        <v>0</v>
      </c>
      <c r="K1810" s="262">
        <f t="shared" si="300"/>
        <v>0</v>
      </c>
      <c r="L1810" s="7"/>
    </row>
    <row r="1811" spans="1:12" x14ac:dyDescent="0.25">
      <c r="A1811" s="261"/>
      <c r="B1811" s="272" t="s">
        <v>426</v>
      </c>
      <c r="C1811" s="262"/>
      <c r="D1811" s="262"/>
      <c r="E1811" s="262"/>
      <c r="F1811" s="262"/>
      <c r="G1811" s="262">
        <f t="shared" si="296"/>
        <v>0</v>
      </c>
      <c r="H1811" s="262">
        <f t="shared" si="297"/>
        <v>0</v>
      </c>
      <c r="I1811" s="262">
        <f t="shared" si="298"/>
        <v>0</v>
      </c>
      <c r="J1811" s="262">
        <f t="shared" si="299"/>
        <v>0</v>
      </c>
      <c r="K1811" s="262">
        <f t="shared" si="300"/>
        <v>0</v>
      </c>
      <c r="L1811" s="7"/>
    </row>
    <row r="1812" spans="1:12" ht="18" customHeight="1" x14ac:dyDescent="0.25">
      <c r="A1812" s="261"/>
      <c r="B1812" s="272" t="s">
        <v>427</v>
      </c>
      <c r="C1812" s="262"/>
      <c r="D1812" s="262"/>
      <c r="E1812" s="262"/>
      <c r="F1812" s="262"/>
      <c r="G1812" s="262">
        <f t="shared" si="296"/>
        <v>0</v>
      </c>
      <c r="H1812" s="262">
        <f t="shared" si="297"/>
        <v>0</v>
      </c>
      <c r="I1812" s="262">
        <f t="shared" si="298"/>
        <v>0</v>
      </c>
      <c r="J1812" s="262">
        <f t="shared" si="299"/>
        <v>0</v>
      </c>
      <c r="K1812" s="262">
        <f t="shared" si="300"/>
        <v>0</v>
      </c>
      <c r="L1812" s="7"/>
    </row>
    <row r="1813" spans="1:12" ht="18" customHeight="1" x14ac:dyDescent="0.25">
      <c r="A1813" s="261"/>
      <c r="B1813" s="272"/>
      <c r="C1813" s="262"/>
      <c r="D1813" s="262"/>
      <c r="E1813" s="262"/>
      <c r="F1813" s="262"/>
      <c r="G1813" s="262">
        <f t="shared" si="296"/>
        <v>0</v>
      </c>
      <c r="H1813" s="262">
        <f t="shared" si="297"/>
        <v>0</v>
      </c>
      <c r="I1813" s="262">
        <f t="shared" si="298"/>
        <v>0</v>
      </c>
      <c r="J1813" s="262">
        <f t="shared" si="299"/>
        <v>0</v>
      </c>
      <c r="K1813" s="262">
        <f t="shared" si="300"/>
        <v>0</v>
      </c>
      <c r="L1813" s="7"/>
    </row>
    <row r="1814" spans="1:12" x14ac:dyDescent="0.25">
      <c r="A1814" s="261"/>
      <c r="B1814" s="272"/>
      <c r="C1814" s="262"/>
      <c r="D1814" s="262"/>
      <c r="E1814" s="262"/>
      <c r="F1814" s="262"/>
      <c r="G1814" s="262">
        <f t="shared" si="296"/>
        <v>0</v>
      </c>
      <c r="H1814" s="262">
        <f t="shared" si="297"/>
        <v>0</v>
      </c>
      <c r="I1814" s="262">
        <f t="shared" si="298"/>
        <v>0</v>
      </c>
      <c r="J1814" s="262">
        <f t="shared" si="299"/>
        <v>0</v>
      </c>
      <c r="K1814" s="262">
        <f t="shared" si="300"/>
        <v>0</v>
      </c>
      <c r="L1814" s="7"/>
    </row>
    <row r="1815" spans="1:12" x14ac:dyDescent="0.25">
      <c r="A1815" s="261"/>
      <c r="B1815" s="272"/>
      <c r="C1815" s="262">
        <f t="shared" ref="C1815:K1815" si="301">SUM(C1799:C1814)</f>
        <v>1</v>
      </c>
      <c r="D1815" s="262">
        <f t="shared" si="301"/>
        <v>11948392.84</v>
      </c>
      <c r="E1815" s="262">
        <f t="shared" si="301"/>
        <v>1156638</v>
      </c>
      <c r="F1815" s="262">
        <f t="shared" si="301"/>
        <v>31931174</v>
      </c>
      <c r="G1815" s="262">
        <f t="shared" si="301"/>
        <v>45036204.840000004</v>
      </c>
      <c r="H1815" s="262">
        <f t="shared" si="301"/>
        <v>9273942.8399999999</v>
      </c>
      <c r="I1815" s="262">
        <f t="shared" si="301"/>
        <v>374361</v>
      </c>
      <c r="J1815" s="262">
        <f t="shared" si="301"/>
        <v>7914876</v>
      </c>
      <c r="K1815" s="262">
        <f t="shared" si="301"/>
        <v>17563179.84</v>
      </c>
      <c r="L1815" s="7"/>
    </row>
    <row r="1816" spans="1:12" x14ac:dyDescent="0.25">
      <c r="A1816" s="261"/>
      <c r="B1816" s="261"/>
      <c r="C1816" s="272"/>
      <c r="D1816" s="262"/>
      <c r="E1816" s="262"/>
      <c r="F1816" s="262"/>
      <c r="G1816" s="262"/>
      <c r="H1816" s="262"/>
      <c r="I1816" s="262"/>
      <c r="J1816" s="262"/>
      <c r="K1816" s="262"/>
      <c r="L1816" s="2"/>
    </row>
    <row r="1817" spans="1:12" x14ac:dyDescent="0.25">
      <c r="A1817" s="259" t="s">
        <v>428</v>
      </c>
      <c r="B1817" s="261"/>
      <c r="C1817" s="261"/>
      <c r="D1817" s="267">
        <f>D1797+D1815</f>
        <v>168912853.84</v>
      </c>
      <c r="E1817" s="267">
        <f>SUM(E1799:E1812)</f>
        <v>1156638</v>
      </c>
      <c r="F1817" s="267">
        <f>SUM(F1799:F1812)</f>
        <v>31931174</v>
      </c>
      <c r="G1817" s="267">
        <f>G1797+G1815</f>
        <v>211360665.84</v>
      </c>
      <c r="H1817" s="267">
        <f>H1797+H1815</f>
        <v>1841358243.8399999</v>
      </c>
      <c r="I1817" s="267">
        <f>I1797+I1815</f>
        <v>54914361</v>
      </c>
      <c r="J1817" s="267">
        <f>J1797+J1815</f>
        <v>116994876</v>
      </c>
      <c r="K1817" s="267">
        <f>K1797+K1815</f>
        <v>2013267480.8399999</v>
      </c>
      <c r="L1817" s="3"/>
    </row>
    <row r="1818" spans="1:12" x14ac:dyDescent="0.25">
      <c r="A1818" s="612"/>
      <c r="B1818" s="5"/>
      <c r="C1818" s="2"/>
      <c r="D1818" s="2"/>
      <c r="E1818" s="2"/>
      <c r="F1818" s="2"/>
      <c r="G1818" s="2"/>
      <c r="H1818" s="2"/>
      <c r="I1818" s="2"/>
      <c r="J1818" s="2"/>
      <c r="K1818" s="2"/>
      <c r="L1818" s="7"/>
    </row>
    <row r="1819" spans="1:12" x14ac:dyDescent="0.25">
      <c r="A1819" s="612"/>
      <c r="B1819" s="5"/>
      <c r="C1819" s="2"/>
      <c r="D1819" s="2"/>
      <c r="E1819" s="2"/>
      <c r="F1819" s="2"/>
      <c r="G1819" s="2"/>
      <c r="H1819" s="2"/>
      <c r="I1819" s="2"/>
      <c r="J1819" s="2"/>
      <c r="K1819" s="2"/>
      <c r="L1819" s="7"/>
    </row>
    <row r="1820" spans="1:12" ht="20.25" x14ac:dyDescent="0.3">
      <c r="A1820" s="961" t="s">
        <v>0</v>
      </c>
      <c r="B1820" s="961"/>
      <c r="C1820" s="961"/>
      <c r="D1820" s="961"/>
      <c r="E1820" s="961"/>
      <c r="F1820" s="961"/>
      <c r="G1820" s="961"/>
      <c r="H1820" s="961"/>
      <c r="I1820" s="961"/>
      <c r="J1820" s="961"/>
      <c r="K1820" s="961"/>
      <c r="L1820" s="7"/>
    </row>
    <row r="1821" spans="1:12" ht="18" x14ac:dyDescent="0.25">
      <c r="A1821" s="949" t="s">
        <v>226</v>
      </c>
      <c r="B1821" s="949"/>
      <c r="C1821" s="949"/>
      <c r="D1821" s="949"/>
      <c r="E1821" s="949"/>
      <c r="F1821" s="949"/>
      <c r="G1821" s="949"/>
      <c r="H1821" s="949"/>
      <c r="I1821" s="949"/>
      <c r="J1821" s="949"/>
      <c r="K1821" s="949"/>
      <c r="L1821" s="7"/>
    </row>
    <row r="1822" spans="1:12" ht="18" x14ac:dyDescent="0.25">
      <c r="A1822" s="949" t="s">
        <v>227</v>
      </c>
      <c r="B1822" s="950"/>
      <c r="C1822" s="950"/>
      <c r="D1822" s="950"/>
      <c r="E1822" s="950"/>
      <c r="F1822" s="950"/>
      <c r="G1822" s="950"/>
      <c r="H1822" s="950"/>
      <c r="I1822" s="950"/>
      <c r="J1822" s="950"/>
      <c r="K1822" s="950"/>
      <c r="L1822" s="7"/>
    </row>
    <row r="1823" spans="1:12" ht="18" x14ac:dyDescent="0.25">
      <c r="A1823" s="950" t="s">
        <v>494</v>
      </c>
      <c r="B1823" s="950"/>
      <c r="C1823" s="950"/>
      <c r="D1823" s="950"/>
      <c r="E1823" s="950"/>
      <c r="F1823" s="950"/>
      <c r="G1823" s="950"/>
      <c r="H1823" s="950"/>
      <c r="I1823" s="950"/>
      <c r="J1823" s="950"/>
      <c r="K1823" s="950"/>
      <c r="L1823" s="7"/>
    </row>
    <row r="1824" spans="1:12" ht="48.75" x14ac:dyDescent="0.25">
      <c r="A1824" s="10"/>
      <c r="B1824" s="9" t="s">
        <v>228</v>
      </c>
      <c r="C1824" s="9" t="s">
        <v>565</v>
      </c>
      <c r="D1824" s="9" t="s">
        <v>229</v>
      </c>
      <c r="E1824" s="9" t="s">
        <v>230</v>
      </c>
      <c r="F1824" s="9" t="s">
        <v>231</v>
      </c>
      <c r="G1824" s="9" t="s">
        <v>232</v>
      </c>
      <c r="H1824" s="9" t="s">
        <v>233</v>
      </c>
      <c r="I1824" s="9" t="s">
        <v>469</v>
      </c>
      <c r="J1824" s="9" t="s">
        <v>234</v>
      </c>
      <c r="K1824" s="609" t="s">
        <v>566</v>
      </c>
      <c r="L1824" s="7"/>
    </row>
    <row r="1825" spans="1:12" x14ac:dyDescent="0.25">
      <c r="A1825" s="612"/>
      <c r="B1825" s="612"/>
      <c r="C1825" s="612"/>
      <c r="D1825" s="612"/>
      <c r="E1825" s="612"/>
      <c r="F1825" s="612"/>
      <c r="G1825" s="612"/>
      <c r="H1825" s="612"/>
      <c r="I1825" s="612"/>
      <c r="J1825" s="612"/>
      <c r="K1825" s="607" t="s">
        <v>235</v>
      </c>
      <c r="L1825" s="7"/>
    </row>
    <row r="1826" spans="1:12" x14ac:dyDescent="0.25">
      <c r="A1826" s="612"/>
      <c r="B1826" s="5" t="s">
        <v>264</v>
      </c>
      <c r="C1826" s="2">
        <v>9</v>
      </c>
      <c r="D1826" s="2">
        <v>466718</v>
      </c>
      <c r="E1826" s="2">
        <v>30000</v>
      </c>
      <c r="F1826" s="2"/>
      <c r="G1826" s="2">
        <f t="shared" ref="G1826:G1857" si="302">SUM(D1826:F1826)</f>
        <v>496718</v>
      </c>
      <c r="H1826" s="2">
        <f t="shared" ref="H1826:H1857" si="303">C1826*D1826</f>
        <v>4200462</v>
      </c>
      <c r="I1826" s="2">
        <f t="shared" ref="I1826:I1857" si="304">C1826*E1826</f>
        <v>270000</v>
      </c>
      <c r="J1826" s="2">
        <f t="shared" ref="J1826:J1857" si="305">C1826*F1826</f>
        <v>0</v>
      </c>
      <c r="K1826" s="2">
        <f t="shared" ref="K1826:K1857" si="306">C1826*G1826</f>
        <v>4470462</v>
      </c>
      <c r="L1826" s="7"/>
    </row>
    <row r="1827" spans="1:12" x14ac:dyDescent="0.25">
      <c r="A1827" s="612"/>
      <c r="B1827" s="5" t="s">
        <v>278</v>
      </c>
      <c r="C1827" s="2">
        <v>3</v>
      </c>
      <c r="D1827" s="2">
        <v>488371</v>
      </c>
      <c r="E1827" s="2">
        <v>30000</v>
      </c>
      <c r="F1827" s="2"/>
      <c r="G1827" s="2">
        <f t="shared" si="302"/>
        <v>518371</v>
      </c>
      <c r="H1827" s="2">
        <f t="shared" si="303"/>
        <v>1465113</v>
      </c>
      <c r="I1827" s="2">
        <f t="shared" si="304"/>
        <v>90000</v>
      </c>
      <c r="J1827" s="2">
        <f t="shared" si="305"/>
        <v>0</v>
      </c>
      <c r="K1827" s="2">
        <f t="shared" si="306"/>
        <v>1555113</v>
      </c>
      <c r="L1827" s="7"/>
    </row>
    <row r="1828" spans="1:12" x14ac:dyDescent="0.25">
      <c r="A1828" s="612"/>
      <c r="B1828" s="5" t="s">
        <v>290</v>
      </c>
      <c r="C1828" s="2">
        <v>2</v>
      </c>
      <c r="D1828" s="2">
        <v>494738</v>
      </c>
      <c r="E1828" s="2">
        <v>30000</v>
      </c>
      <c r="F1828" s="2"/>
      <c r="G1828" s="2">
        <f t="shared" si="302"/>
        <v>524738</v>
      </c>
      <c r="H1828" s="2">
        <f t="shared" si="303"/>
        <v>989476</v>
      </c>
      <c r="I1828" s="2">
        <f t="shared" si="304"/>
        <v>60000</v>
      </c>
      <c r="J1828" s="2">
        <f t="shared" si="305"/>
        <v>0</v>
      </c>
      <c r="K1828" s="2">
        <f t="shared" si="306"/>
        <v>1049476</v>
      </c>
      <c r="L1828" s="7"/>
    </row>
    <row r="1829" spans="1:12" x14ac:dyDescent="0.25">
      <c r="A1829" s="612"/>
      <c r="B1829" s="5" t="s">
        <v>308</v>
      </c>
      <c r="C1829" s="2">
        <v>2</v>
      </c>
      <c r="D1829" s="2">
        <v>608276</v>
      </c>
      <c r="E1829" s="2">
        <v>30000</v>
      </c>
      <c r="F1829" s="2"/>
      <c r="G1829" s="2">
        <f t="shared" si="302"/>
        <v>638276</v>
      </c>
      <c r="H1829" s="2">
        <f t="shared" si="303"/>
        <v>1216552</v>
      </c>
      <c r="I1829" s="2">
        <f t="shared" si="304"/>
        <v>60000</v>
      </c>
      <c r="J1829" s="2">
        <f t="shared" si="305"/>
        <v>0</v>
      </c>
      <c r="K1829" s="2">
        <f t="shared" si="306"/>
        <v>1276552</v>
      </c>
      <c r="L1829" s="7"/>
    </row>
    <row r="1830" spans="1:12" x14ac:dyDescent="0.25">
      <c r="A1830" s="612"/>
      <c r="B1830" s="5" t="s">
        <v>321</v>
      </c>
      <c r="C1830" s="2">
        <v>4</v>
      </c>
      <c r="D1830" s="2">
        <v>892258</v>
      </c>
      <c r="E1830" s="2">
        <v>30000</v>
      </c>
      <c r="F1830" s="2"/>
      <c r="G1830" s="2">
        <f t="shared" si="302"/>
        <v>922258</v>
      </c>
      <c r="H1830" s="2">
        <f t="shared" si="303"/>
        <v>3569032</v>
      </c>
      <c r="I1830" s="2">
        <f t="shared" si="304"/>
        <v>120000</v>
      </c>
      <c r="J1830" s="2">
        <f t="shared" si="305"/>
        <v>0</v>
      </c>
      <c r="K1830" s="2">
        <f t="shared" si="306"/>
        <v>3689032</v>
      </c>
      <c r="L1830" s="7"/>
    </row>
    <row r="1831" spans="1:12" x14ac:dyDescent="0.25">
      <c r="A1831" s="612"/>
      <c r="B1831" s="5" t="s">
        <v>322</v>
      </c>
      <c r="C1831" s="2">
        <v>2</v>
      </c>
      <c r="D1831" s="2">
        <v>915371</v>
      </c>
      <c r="E1831" s="2">
        <v>30000</v>
      </c>
      <c r="F1831" s="2"/>
      <c r="G1831" s="2">
        <f t="shared" si="302"/>
        <v>945371</v>
      </c>
      <c r="H1831" s="2">
        <f t="shared" si="303"/>
        <v>1830742</v>
      </c>
      <c r="I1831" s="2">
        <f t="shared" si="304"/>
        <v>60000</v>
      </c>
      <c r="J1831" s="2">
        <f t="shared" si="305"/>
        <v>0</v>
      </c>
      <c r="K1831" s="2">
        <f t="shared" si="306"/>
        <v>1890742</v>
      </c>
      <c r="L1831" s="7"/>
    </row>
    <row r="1832" spans="1:12" x14ac:dyDescent="0.25">
      <c r="A1832" s="612"/>
      <c r="B1832" s="5" t="s">
        <v>323</v>
      </c>
      <c r="C1832" s="2">
        <v>4</v>
      </c>
      <c r="D1832" s="2">
        <v>938474</v>
      </c>
      <c r="E1832" s="2">
        <v>30000</v>
      </c>
      <c r="F1832" s="2"/>
      <c r="G1832" s="2">
        <f t="shared" si="302"/>
        <v>968474</v>
      </c>
      <c r="H1832" s="2">
        <f t="shared" si="303"/>
        <v>3753896</v>
      </c>
      <c r="I1832" s="2">
        <f t="shared" si="304"/>
        <v>120000</v>
      </c>
      <c r="J1832" s="2">
        <f t="shared" si="305"/>
        <v>0</v>
      </c>
      <c r="K1832" s="2">
        <f t="shared" si="306"/>
        <v>3873896</v>
      </c>
      <c r="L1832" s="7"/>
    </row>
    <row r="1833" spans="1:12" x14ac:dyDescent="0.25">
      <c r="A1833" s="612"/>
      <c r="B1833" s="5" t="s">
        <v>326</v>
      </c>
      <c r="C1833" s="2">
        <v>4</v>
      </c>
      <c r="D1833" s="2">
        <v>826204</v>
      </c>
      <c r="E1833" s="2">
        <v>30000</v>
      </c>
      <c r="F1833" s="2"/>
      <c r="G1833" s="2">
        <f t="shared" si="302"/>
        <v>856204</v>
      </c>
      <c r="H1833" s="2">
        <f t="shared" si="303"/>
        <v>3304816</v>
      </c>
      <c r="I1833" s="2">
        <f t="shared" si="304"/>
        <v>120000</v>
      </c>
      <c r="J1833" s="2">
        <f t="shared" si="305"/>
        <v>0</v>
      </c>
      <c r="K1833" s="2">
        <f t="shared" si="306"/>
        <v>3424816</v>
      </c>
      <c r="L1833" s="7"/>
    </row>
    <row r="1834" spans="1:12" x14ac:dyDescent="0.25">
      <c r="A1834" s="612"/>
      <c r="B1834" s="5" t="s">
        <v>329</v>
      </c>
      <c r="C1834" s="2">
        <v>3</v>
      </c>
      <c r="D1834" s="2">
        <v>906556</v>
      </c>
      <c r="E1834" s="2">
        <v>30000</v>
      </c>
      <c r="F1834" s="2"/>
      <c r="G1834" s="2">
        <f t="shared" si="302"/>
        <v>936556</v>
      </c>
      <c r="H1834" s="2">
        <f t="shared" si="303"/>
        <v>2719668</v>
      </c>
      <c r="I1834" s="2">
        <f t="shared" si="304"/>
        <v>90000</v>
      </c>
      <c r="J1834" s="2">
        <f t="shared" si="305"/>
        <v>0</v>
      </c>
      <c r="K1834" s="2">
        <f t="shared" si="306"/>
        <v>2809668</v>
      </c>
      <c r="L1834" s="7"/>
    </row>
    <row r="1835" spans="1:12" x14ac:dyDescent="0.25">
      <c r="A1835" s="612"/>
      <c r="B1835" s="5" t="s">
        <v>330</v>
      </c>
      <c r="C1835" s="2">
        <v>1</v>
      </c>
      <c r="D1835" s="2">
        <v>1514198</v>
      </c>
      <c r="E1835" s="2">
        <v>30000</v>
      </c>
      <c r="F1835" s="2"/>
      <c r="G1835" s="2">
        <f t="shared" si="302"/>
        <v>1544198</v>
      </c>
      <c r="H1835" s="2">
        <f t="shared" si="303"/>
        <v>1514198</v>
      </c>
      <c r="I1835" s="2">
        <f t="shared" si="304"/>
        <v>30000</v>
      </c>
      <c r="J1835" s="2">
        <f t="shared" si="305"/>
        <v>0</v>
      </c>
      <c r="K1835" s="2">
        <f t="shared" si="306"/>
        <v>1544198</v>
      </c>
      <c r="L1835" s="7"/>
    </row>
    <row r="1836" spans="1:12" x14ac:dyDescent="0.25">
      <c r="A1836" s="612"/>
      <c r="B1836" s="5" t="s">
        <v>332</v>
      </c>
      <c r="C1836" s="2">
        <v>9</v>
      </c>
      <c r="D1836" s="2">
        <v>986908</v>
      </c>
      <c r="E1836" s="2">
        <v>30000</v>
      </c>
      <c r="F1836" s="2"/>
      <c r="G1836" s="2">
        <f t="shared" si="302"/>
        <v>1016908</v>
      </c>
      <c r="H1836" s="2">
        <f t="shared" si="303"/>
        <v>8882172</v>
      </c>
      <c r="I1836" s="2">
        <f t="shared" si="304"/>
        <v>270000</v>
      </c>
      <c r="J1836" s="2">
        <f t="shared" si="305"/>
        <v>0</v>
      </c>
      <c r="K1836" s="2">
        <f t="shared" si="306"/>
        <v>9152172</v>
      </c>
      <c r="L1836" s="7"/>
    </row>
    <row r="1837" spans="1:12" x14ac:dyDescent="0.25">
      <c r="A1837" s="612"/>
      <c r="B1837" s="5" t="s">
        <v>333</v>
      </c>
      <c r="C1837" s="2">
        <v>5</v>
      </c>
      <c r="D1837" s="2">
        <v>1013692</v>
      </c>
      <c r="E1837" s="2">
        <v>30000</v>
      </c>
      <c r="F1837" s="2"/>
      <c r="G1837" s="2">
        <f t="shared" si="302"/>
        <v>1043692</v>
      </c>
      <c r="H1837" s="2">
        <f t="shared" si="303"/>
        <v>5068460</v>
      </c>
      <c r="I1837" s="2">
        <f t="shared" si="304"/>
        <v>150000</v>
      </c>
      <c r="J1837" s="2">
        <f t="shared" si="305"/>
        <v>0</v>
      </c>
      <c r="K1837" s="2">
        <f t="shared" si="306"/>
        <v>5218460</v>
      </c>
      <c r="L1837" s="7"/>
    </row>
    <row r="1838" spans="1:12" s="4" customFormat="1" x14ac:dyDescent="0.25">
      <c r="A1838" s="612"/>
      <c r="B1838" s="5" t="s">
        <v>338</v>
      </c>
      <c r="C1838" s="2">
        <v>7</v>
      </c>
      <c r="D1838" s="2">
        <v>1147612</v>
      </c>
      <c r="E1838" s="2">
        <v>30000</v>
      </c>
      <c r="F1838" s="2"/>
      <c r="G1838" s="2">
        <f t="shared" si="302"/>
        <v>1177612</v>
      </c>
      <c r="H1838" s="2">
        <f t="shared" si="303"/>
        <v>8033284</v>
      </c>
      <c r="I1838" s="2">
        <f t="shared" si="304"/>
        <v>210000</v>
      </c>
      <c r="J1838" s="2">
        <f t="shared" si="305"/>
        <v>0</v>
      </c>
      <c r="K1838" s="2">
        <f t="shared" si="306"/>
        <v>8243284</v>
      </c>
      <c r="L1838" s="7"/>
    </row>
    <row r="1839" spans="1:12" x14ac:dyDescent="0.25">
      <c r="A1839" s="612"/>
      <c r="B1839" s="5" t="s">
        <v>340</v>
      </c>
      <c r="C1839" s="2">
        <v>6</v>
      </c>
      <c r="D1839" s="2">
        <v>928581</v>
      </c>
      <c r="E1839" s="2">
        <v>30000</v>
      </c>
      <c r="F1839" s="2"/>
      <c r="G1839" s="2">
        <f t="shared" si="302"/>
        <v>958581</v>
      </c>
      <c r="H1839" s="2">
        <f t="shared" si="303"/>
        <v>5571486</v>
      </c>
      <c r="I1839" s="2">
        <f t="shared" si="304"/>
        <v>180000</v>
      </c>
      <c r="J1839" s="2">
        <f t="shared" si="305"/>
        <v>0</v>
      </c>
      <c r="K1839" s="2">
        <f t="shared" si="306"/>
        <v>5751486</v>
      </c>
      <c r="L1839" s="7"/>
    </row>
    <row r="1840" spans="1:12" s="17" customFormat="1" x14ac:dyDescent="0.25">
      <c r="A1840" s="612"/>
      <c r="B1840" s="5" t="s">
        <v>341</v>
      </c>
      <c r="C1840" s="2">
        <v>11</v>
      </c>
      <c r="D1840" s="2">
        <v>960604</v>
      </c>
      <c r="E1840" s="2">
        <v>30000</v>
      </c>
      <c r="F1840" s="2"/>
      <c r="G1840" s="2">
        <f t="shared" si="302"/>
        <v>990604</v>
      </c>
      <c r="H1840" s="2">
        <f t="shared" si="303"/>
        <v>10566644</v>
      </c>
      <c r="I1840" s="2">
        <f t="shared" si="304"/>
        <v>330000</v>
      </c>
      <c r="J1840" s="2">
        <f t="shared" si="305"/>
        <v>0</v>
      </c>
      <c r="K1840" s="2">
        <f t="shared" si="306"/>
        <v>10896644</v>
      </c>
      <c r="L1840" s="7"/>
    </row>
    <row r="1841" spans="1:12" s="17" customFormat="1" x14ac:dyDescent="0.25">
      <c r="A1841" s="612"/>
      <c r="B1841" s="5" t="s">
        <v>341</v>
      </c>
      <c r="C1841" s="2">
        <v>1</v>
      </c>
      <c r="D1841" s="2">
        <v>1569517</v>
      </c>
      <c r="E1841" s="2">
        <v>30000</v>
      </c>
      <c r="F1841" s="2"/>
      <c r="G1841" s="2">
        <f t="shared" si="302"/>
        <v>1599517</v>
      </c>
      <c r="H1841" s="2">
        <f t="shared" si="303"/>
        <v>1569517</v>
      </c>
      <c r="I1841" s="2">
        <f t="shared" si="304"/>
        <v>30000</v>
      </c>
      <c r="J1841" s="2">
        <f t="shared" si="305"/>
        <v>0</v>
      </c>
      <c r="K1841" s="2">
        <f t="shared" si="306"/>
        <v>1599517</v>
      </c>
      <c r="L1841" s="7"/>
    </row>
    <row r="1842" spans="1:12" s="17" customFormat="1" x14ac:dyDescent="0.25">
      <c r="A1842" s="612"/>
      <c r="B1842" s="5" t="s">
        <v>342</v>
      </c>
      <c r="C1842" s="2">
        <v>3</v>
      </c>
      <c r="D1842" s="2">
        <v>992228</v>
      </c>
      <c r="E1842" s="2">
        <v>30000</v>
      </c>
      <c r="F1842" s="2"/>
      <c r="G1842" s="2">
        <f t="shared" si="302"/>
        <v>1022228</v>
      </c>
      <c r="H1842" s="2">
        <f t="shared" si="303"/>
        <v>2976684</v>
      </c>
      <c r="I1842" s="2">
        <f t="shared" si="304"/>
        <v>90000</v>
      </c>
      <c r="J1842" s="2">
        <f t="shared" si="305"/>
        <v>0</v>
      </c>
      <c r="K1842" s="2">
        <f t="shared" si="306"/>
        <v>3066684</v>
      </c>
      <c r="L1842" s="7"/>
    </row>
    <row r="1843" spans="1:12" s="17" customFormat="1" x14ac:dyDescent="0.25">
      <c r="A1843" s="612"/>
      <c r="B1843" s="5" t="s">
        <v>343</v>
      </c>
      <c r="C1843" s="2">
        <v>5</v>
      </c>
      <c r="D1843" s="2">
        <v>1023851</v>
      </c>
      <c r="E1843" s="2">
        <v>30000</v>
      </c>
      <c r="F1843" s="2"/>
      <c r="G1843" s="2">
        <f t="shared" si="302"/>
        <v>1053851</v>
      </c>
      <c r="H1843" s="2">
        <f t="shared" si="303"/>
        <v>5119255</v>
      </c>
      <c r="I1843" s="2">
        <f t="shared" si="304"/>
        <v>150000</v>
      </c>
      <c r="J1843" s="2">
        <f t="shared" si="305"/>
        <v>0</v>
      </c>
      <c r="K1843" s="2">
        <f t="shared" si="306"/>
        <v>5269255</v>
      </c>
      <c r="L1843" s="7"/>
    </row>
    <row r="1844" spans="1:12" s="17" customFormat="1" x14ac:dyDescent="0.25">
      <c r="A1844" s="612"/>
      <c r="B1844" s="5" t="s">
        <v>344</v>
      </c>
      <c r="C1844" s="2">
        <v>3</v>
      </c>
      <c r="D1844" s="2">
        <v>1055475</v>
      </c>
      <c r="E1844" s="2">
        <v>30000</v>
      </c>
      <c r="F1844" s="2"/>
      <c r="G1844" s="2">
        <f t="shared" si="302"/>
        <v>1085475</v>
      </c>
      <c r="H1844" s="2">
        <f t="shared" si="303"/>
        <v>3166425</v>
      </c>
      <c r="I1844" s="2">
        <f t="shared" si="304"/>
        <v>90000</v>
      </c>
      <c r="J1844" s="2">
        <f t="shared" si="305"/>
        <v>0</v>
      </c>
      <c r="K1844" s="2">
        <f t="shared" si="306"/>
        <v>3256425</v>
      </c>
      <c r="L1844" s="7"/>
    </row>
    <row r="1845" spans="1:12" s="17" customFormat="1" x14ac:dyDescent="0.25">
      <c r="A1845" s="612"/>
      <c r="B1845" s="5" t="s">
        <v>346</v>
      </c>
      <c r="C1845" s="2">
        <v>6</v>
      </c>
      <c r="D1845" s="2">
        <v>1118722</v>
      </c>
      <c r="E1845" s="2">
        <v>30000</v>
      </c>
      <c r="F1845" s="2"/>
      <c r="G1845" s="2">
        <f t="shared" si="302"/>
        <v>1148722</v>
      </c>
      <c r="H1845" s="2">
        <f t="shared" si="303"/>
        <v>6712332</v>
      </c>
      <c r="I1845" s="2">
        <f t="shared" si="304"/>
        <v>180000</v>
      </c>
      <c r="J1845" s="2">
        <f t="shared" si="305"/>
        <v>0</v>
      </c>
      <c r="K1845" s="2">
        <f t="shared" si="306"/>
        <v>6892332</v>
      </c>
      <c r="L1845" s="7"/>
    </row>
    <row r="1846" spans="1:12" s="17" customFormat="1" x14ac:dyDescent="0.25">
      <c r="A1846" s="612"/>
      <c r="B1846" s="5" t="s">
        <v>346</v>
      </c>
      <c r="C1846" s="2">
        <v>2</v>
      </c>
      <c r="D1846" s="2">
        <v>1814728</v>
      </c>
      <c r="E1846" s="2">
        <v>30000</v>
      </c>
      <c r="F1846" s="2"/>
      <c r="G1846" s="2">
        <f t="shared" si="302"/>
        <v>1844728</v>
      </c>
      <c r="H1846" s="2">
        <f t="shared" si="303"/>
        <v>3629456</v>
      </c>
      <c r="I1846" s="2">
        <f t="shared" si="304"/>
        <v>60000</v>
      </c>
      <c r="J1846" s="2">
        <f t="shared" si="305"/>
        <v>0</v>
      </c>
      <c r="K1846" s="2">
        <f t="shared" si="306"/>
        <v>3689456</v>
      </c>
      <c r="L1846" s="7"/>
    </row>
    <row r="1847" spans="1:12" s="17" customFormat="1" x14ac:dyDescent="0.25">
      <c r="A1847" s="612"/>
      <c r="B1847" s="5" t="s">
        <v>347</v>
      </c>
      <c r="C1847" s="2">
        <v>2</v>
      </c>
      <c r="D1847" s="2">
        <v>1150346</v>
      </c>
      <c r="E1847" s="2">
        <v>30000</v>
      </c>
      <c r="F1847" s="2"/>
      <c r="G1847" s="2">
        <f t="shared" si="302"/>
        <v>1180346</v>
      </c>
      <c r="H1847" s="2">
        <f t="shared" si="303"/>
        <v>2300692</v>
      </c>
      <c r="I1847" s="2">
        <f t="shared" si="304"/>
        <v>60000</v>
      </c>
      <c r="J1847" s="2">
        <f t="shared" si="305"/>
        <v>0</v>
      </c>
      <c r="K1847" s="2">
        <f t="shared" si="306"/>
        <v>2360692</v>
      </c>
      <c r="L1847" s="7"/>
    </row>
    <row r="1848" spans="1:12" s="17" customFormat="1" x14ac:dyDescent="0.25">
      <c r="A1848" s="612"/>
      <c r="B1848" s="5" t="s">
        <v>348</v>
      </c>
      <c r="C1848" s="2">
        <v>2</v>
      </c>
      <c r="D1848" s="2">
        <v>1181969</v>
      </c>
      <c r="E1848" s="2">
        <v>30000</v>
      </c>
      <c r="F1848" s="2"/>
      <c r="G1848" s="2">
        <f t="shared" si="302"/>
        <v>1211969</v>
      </c>
      <c r="H1848" s="2">
        <f t="shared" si="303"/>
        <v>2363938</v>
      </c>
      <c r="I1848" s="2">
        <f t="shared" si="304"/>
        <v>60000</v>
      </c>
      <c r="J1848" s="2">
        <f t="shared" si="305"/>
        <v>0</v>
      </c>
      <c r="K1848" s="2">
        <f t="shared" si="306"/>
        <v>2423938</v>
      </c>
      <c r="L1848" s="7"/>
    </row>
    <row r="1849" spans="1:12" s="17" customFormat="1" x14ac:dyDescent="0.25">
      <c r="A1849" s="612"/>
      <c r="B1849" s="5" t="s">
        <v>349</v>
      </c>
      <c r="C1849" s="2">
        <v>2</v>
      </c>
      <c r="D1849" s="2">
        <v>1213593</v>
      </c>
      <c r="E1849" s="2">
        <v>30000</v>
      </c>
      <c r="F1849" s="2"/>
      <c r="G1849" s="2">
        <f t="shared" si="302"/>
        <v>1243593</v>
      </c>
      <c r="H1849" s="2">
        <f t="shared" si="303"/>
        <v>2427186</v>
      </c>
      <c r="I1849" s="2">
        <f t="shared" si="304"/>
        <v>60000</v>
      </c>
      <c r="J1849" s="2">
        <f t="shared" si="305"/>
        <v>0</v>
      </c>
      <c r="K1849" s="2">
        <f t="shared" si="306"/>
        <v>2487186</v>
      </c>
      <c r="L1849" s="7"/>
    </row>
    <row r="1850" spans="1:12" s="17" customFormat="1" x14ac:dyDescent="0.25">
      <c r="A1850" s="612"/>
      <c r="B1850" s="5" t="s">
        <v>350</v>
      </c>
      <c r="C1850" s="2">
        <v>4</v>
      </c>
      <c r="D1850" s="2">
        <v>1245216</v>
      </c>
      <c r="E1850" s="2">
        <v>30000</v>
      </c>
      <c r="F1850" s="2"/>
      <c r="G1850" s="2">
        <f t="shared" si="302"/>
        <v>1275216</v>
      </c>
      <c r="H1850" s="2">
        <f t="shared" si="303"/>
        <v>4980864</v>
      </c>
      <c r="I1850" s="2">
        <f t="shared" si="304"/>
        <v>120000</v>
      </c>
      <c r="J1850" s="2">
        <f t="shared" si="305"/>
        <v>0</v>
      </c>
      <c r="K1850" s="2">
        <f t="shared" si="306"/>
        <v>5100864</v>
      </c>
      <c r="L1850" s="7"/>
    </row>
    <row r="1851" spans="1:12" s="17" customFormat="1" x14ac:dyDescent="0.25">
      <c r="A1851" s="612"/>
      <c r="B1851" s="5" t="s">
        <v>351</v>
      </c>
      <c r="C1851" s="2">
        <v>2</v>
      </c>
      <c r="D1851" s="2">
        <v>1276640</v>
      </c>
      <c r="E1851" s="2">
        <v>30000</v>
      </c>
      <c r="F1851" s="2"/>
      <c r="G1851" s="2">
        <f t="shared" si="302"/>
        <v>1306640</v>
      </c>
      <c r="H1851" s="2">
        <f t="shared" si="303"/>
        <v>2553280</v>
      </c>
      <c r="I1851" s="2">
        <f t="shared" si="304"/>
        <v>60000</v>
      </c>
      <c r="J1851" s="2">
        <f t="shared" si="305"/>
        <v>0</v>
      </c>
      <c r="K1851" s="2">
        <f t="shared" si="306"/>
        <v>2613280</v>
      </c>
      <c r="L1851" s="7"/>
    </row>
    <row r="1852" spans="1:12" s="17" customFormat="1" x14ac:dyDescent="0.25">
      <c r="A1852" s="612"/>
      <c r="B1852" s="5" t="s">
        <v>352</v>
      </c>
      <c r="C1852" s="2">
        <v>1</v>
      </c>
      <c r="D1852" s="2">
        <v>1308463</v>
      </c>
      <c r="E1852" s="2">
        <v>30000</v>
      </c>
      <c r="F1852" s="2"/>
      <c r="G1852" s="2">
        <f t="shared" si="302"/>
        <v>1338463</v>
      </c>
      <c r="H1852" s="2">
        <f t="shared" si="303"/>
        <v>1308463</v>
      </c>
      <c r="I1852" s="2">
        <f t="shared" si="304"/>
        <v>30000</v>
      </c>
      <c r="J1852" s="2">
        <f t="shared" si="305"/>
        <v>0</v>
      </c>
      <c r="K1852" s="2">
        <f t="shared" si="306"/>
        <v>1338463</v>
      </c>
      <c r="L1852" s="7"/>
    </row>
    <row r="1853" spans="1:12" s="17" customFormat="1" x14ac:dyDescent="0.25">
      <c r="A1853" s="612"/>
      <c r="B1853" s="5" t="s">
        <v>353</v>
      </c>
      <c r="C1853" s="2">
        <v>7</v>
      </c>
      <c r="D1853" s="2">
        <v>1340087</v>
      </c>
      <c r="E1853" s="2">
        <v>30000</v>
      </c>
      <c r="F1853" s="2"/>
      <c r="G1853" s="2">
        <f t="shared" si="302"/>
        <v>1370087</v>
      </c>
      <c r="H1853" s="2">
        <f t="shared" si="303"/>
        <v>9380609</v>
      </c>
      <c r="I1853" s="2">
        <f t="shared" si="304"/>
        <v>210000</v>
      </c>
      <c r="J1853" s="2">
        <f t="shared" si="305"/>
        <v>0</v>
      </c>
      <c r="K1853" s="2">
        <f t="shared" si="306"/>
        <v>9590609</v>
      </c>
      <c r="L1853" s="7"/>
    </row>
    <row r="1854" spans="1:12" s="17" customFormat="1" x14ac:dyDescent="0.25">
      <c r="A1854" s="612"/>
      <c r="B1854" s="5" t="s">
        <v>355</v>
      </c>
      <c r="C1854" s="2">
        <v>15</v>
      </c>
      <c r="D1854" s="2">
        <v>1060833</v>
      </c>
      <c r="E1854" s="2">
        <v>30000</v>
      </c>
      <c r="F1854" s="2"/>
      <c r="G1854" s="2">
        <f t="shared" si="302"/>
        <v>1090833</v>
      </c>
      <c r="H1854" s="2">
        <f t="shared" si="303"/>
        <v>15912495</v>
      </c>
      <c r="I1854" s="2">
        <f t="shared" si="304"/>
        <v>450000</v>
      </c>
      <c r="J1854" s="2">
        <f t="shared" si="305"/>
        <v>0</v>
      </c>
      <c r="K1854" s="2">
        <f t="shared" si="306"/>
        <v>16362495</v>
      </c>
      <c r="L1854" s="7"/>
    </row>
    <row r="1855" spans="1:12" s="17" customFormat="1" x14ac:dyDescent="0.25">
      <c r="A1855" s="612"/>
      <c r="B1855" s="5" t="s">
        <v>356</v>
      </c>
      <c r="C1855" s="2">
        <v>15</v>
      </c>
      <c r="D1855" s="2">
        <v>1094732</v>
      </c>
      <c r="E1855" s="2">
        <v>30000</v>
      </c>
      <c r="F1855" s="2"/>
      <c r="G1855" s="2">
        <f t="shared" si="302"/>
        <v>1124732</v>
      </c>
      <c r="H1855" s="2">
        <f t="shared" si="303"/>
        <v>16420980</v>
      </c>
      <c r="I1855" s="2">
        <f t="shared" si="304"/>
        <v>450000</v>
      </c>
      <c r="J1855" s="2">
        <f t="shared" si="305"/>
        <v>0</v>
      </c>
      <c r="K1855" s="2">
        <f t="shared" si="306"/>
        <v>16870980</v>
      </c>
      <c r="L1855" s="7"/>
    </row>
    <row r="1856" spans="1:12" s="17" customFormat="1" x14ac:dyDescent="0.25">
      <c r="A1856" s="612"/>
      <c r="B1856" s="5" t="s">
        <v>358</v>
      </c>
      <c r="C1856" s="2">
        <v>5</v>
      </c>
      <c r="D1856" s="2">
        <v>1162530</v>
      </c>
      <c r="E1856" s="2">
        <v>30000</v>
      </c>
      <c r="F1856" s="2"/>
      <c r="G1856" s="2">
        <f t="shared" si="302"/>
        <v>1192530</v>
      </c>
      <c r="H1856" s="2">
        <f t="shared" si="303"/>
        <v>5812650</v>
      </c>
      <c r="I1856" s="2">
        <f t="shared" si="304"/>
        <v>150000</v>
      </c>
      <c r="J1856" s="2">
        <f t="shared" si="305"/>
        <v>0</v>
      </c>
      <c r="K1856" s="2">
        <f t="shared" si="306"/>
        <v>5962650</v>
      </c>
      <c r="L1856" s="7"/>
    </row>
    <row r="1857" spans="1:12" s="17" customFormat="1" x14ac:dyDescent="0.25">
      <c r="A1857" s="612"/>
      <c r="B1857" s="5" t="s">
        <v>359</v>
      </c>
      <c r="C1857" s="2">
        <v>1</v>
      </c>
      <c r="D1857" s="2">
        <v>1196428</v>
      </c>
      <c r="E1857" s="2">
        <v>30000</v>
      </c>
      <c r="F1857" s="2"/>
      <c r="G1857" s="2">
        <f t="shared" si="302"/>
        <v>1226428</v>
      </c>
      <c r="H1857" s="2">
        <f t="shared" si="303"/>
        <v>1196428</v>
      </c>
      <c r="I1857" s="2">
        <f t="shared" si="304"/>
        <v>30000</v>
      </c>
      <c r="J1857" s="2">
        <f t="shared" si="305"/>
        <v>0</v>
      </c>
      <c r="K1857" s="2">
        <f t="shared" si="306"/>
        <v>1226428</v>
      </c>
      <c r="L1857" s="7"/>
    </row>
    <row r="1858" spans="1:12" s="17" customFormat="1" x14ac:dyDescent="0.25">
      <c r="A1858" s="612"/>
      <c r="B1858" s="5" t="s">
        <v>360</v>
      </c>
      <c r="C1858" s="2">
        <v>3</v>
      </c>
      <c r="D1858" s="2">
        <v>1230327</v>
      </c>
      <c r="E1858" s="2">
        <v>30000</v>
      </c>
      <c r="F1858" s="2"/>
      <c r="G1858" s="2">
        <f t="shared" ref="G1858:G1903" si="307">SUM(D1858:F1858)</f>
        <v>1260327</v>
      </c>
      <c r="H1858" s="2">
        <f t="shared" ref="H1858:H1902" si="308">C1858*D1858</f>
        <v>3690981</v>
      </c>
      <c r="I1858" s="2">
        <f t="shared" ref="I1858:I1902" si="309">C1858*E1858</f>
        <v>90000</v>
      </c>
      <c r="J1858" s="2">
        <f t="shared" ref="J1858:J1902" si="310">C1858*F1858</f>
        <v>0</v>
      </c>
      <c r="K1858" s="2">
        <f t="shared" ref="K1858:K1902" si="311">C1858*G1858</f>
        <v>3780981</v>
      </c>
      <c r="L1858" s="7"/>
    </row>
    <row r="1859" spans="1:12" s="17" customFormat="1" x14ac:dyDescent="0.25">
      <c r="A1859" s="612"/>
      <c r="B1859" s="5" t="s">
        <v>360</v>
      </c>
      <c r="C1859" s="2">
        <v>1</v>
      </c>
      <c r="D1859" s="2">
        <v>2034918</v>
      </c>
      <c r="E1859" s="2">
        <v>30000</v>
      </c>
      <c r="F1859" s="2"/>
      <c r="G1859" s="2">
        <f t="shared" si="307"/>
        <v>2064918</v>
      </c>
      <c r="H1859" s="2">
        <f t="shared" si="308"/>
        <v>2034918</v>
      </c>
      <c r="I1859" s="2">
        <f t="shared" si="309"/>
        <v>30000</v>
      </c>
      <c r="J1859" s="2">
        <f t="shared" si="310"/>
        <v>0</v>
      </c>
      <c r="K1859" s="2">
        <f t="shared" si="311"/>
        <v>2064918</v>
      </c>
      <c r="L1859" s="7"/>
    </row>
    <row r="1860" spans="1:12" s="17" customFormat="1" x14ac:dyDescent="0.25">
      <c r="A1860" s="612"/>
      <c r="B1860" s="5" t="s">
        <v>361</v>
      </c>
      <c r="C1860" s="2">
        <v>4</v>
      </c>
      <c r="D1860" s="2">
        <v>1264226</v>
      </c>
      <c r="E1860" s="2">
        <v>30000</v>
      </c>
      <c r="F1860" s="2"/>
      <c r="G1860" s="2">
        <f t="shared" si="307"/>
        <v>1294226</v>
      </c>
      <c r="H1860" s="2">
        <f t="shared" si="308"/>
        <v>5056904</v>
      </c>
      <c r="I1860" s="2">
        <f t="shared" si="309"/>
        <v>120000</v>
      </c>
      <c r="J1860" s="2">
        <f t="shared" si="310"/>
        <v>0</v>
      </c>
      <c r="K1860" s="2">
        <f t="shared" si="311"/>
        <v>5176904</v>
      </c>
      <c r="L1860" s="7"/>
    </row>
    <row r="1861" spans="1:12" s="17" customFormat="1" x14ac:dyDescent="0.25">
      <c r="A1861" s="612"/>
      <c r="B1861" s="5" t="s">
        <v>362</v>
      </c>
      <c r="C1861" s="2">
        <v>2</v>
      </c>
      <c r="D1861" s="2">
        <v>1298125</v>
      </c>
      <c r="E1861" s="2">
        <v>30000</v>
      </c>
      <c r="F1861" s="2"/>
      <c r="G1861" s="2">
        <f t="shared" si="307"/>
        <v>1328125</v>
      </c>
      <c r="H1861" s="2">
        <f t="shared" si="308"/>
        <v>2596250</v>
      </c>
      <c r="I1861" s="2">
        <f t="shared" si="309"/>
        <v>60000</v>
      </c>
      <c r="J1861" s="2">
        <f t="shared" si="310"/>
        <v>0</v>
      </c>
      <c r="K1861" s="2">
        <f t="shared" si="311"/>
        <v>2656250</v>
      </c>
      <c r="L1861" s="7"/>
    </row>
    <row r="1862" spans="1:12" s="17" customFormat="1" x14ac:dyDescent="0.25">
      <c r="A1862" s="612"/>
      <c r="B1862" s="5" t="s">
        <v>364</v>
      </c>
      <c r="C1862" s="2">
        <v>2</v>
      </c>
      <c r="D1862" s="2">
        <v>1365922</v>
      </c>
      <c r="E1862" s="2">
        <v>30000</v>
      </c>
      <c r="F1862" s="2"/>
      <c r="G1862" s="2">
        <f t="shared" si="307"/>
        <v>1395922</v>
      </c>
      <c r="H1862" s="2">
        <f t="shared" si="308"/>
        <v>2731844</v>
      </c>
      <c r="I1862" s="2">
        <f t="shared" si="309"/>
        <v>60000</v>
      </c>
      <c r="J1862" s="2">
        <f t="shared" si="310"/>
        <v>0</v>
      </c>
      <c r="K1862" s="2">
        <f t="shared" si="311"/>
        <v>2791844</v>
      </c>
      <c r="L1862" s="7"/>
    </row>
    <row r="1863" spans="1:12" s="17" customFormat="1" x14ac:dyDescent="0.25">
      <c r="A1863" s="612"/>
      <c r="B1863" s="5" t="s">
        <v>365</v>
      </c>
      <c r="C1863" s="2">
        <v>1</v>
      </c>
      <c r="D1863" s="2">
        <v>1399821</v>
      </c>
      <c r="E1863" s="2">
        <v>30000</v>
      </c>
      <c r="F1863" s="2"/>
      <c r="G1863" s="2">
        <f t="shared" si="307"/>
        <v>1429821</v>
      </c>
      <c r="H1863" s="2">
        <f t="shared" si="308"/>
        <v>1399821</v>
      </c>
      <c r="I1863" s="2">
        <f t="shared" si="309"/>
        <v>30000</v>
      </c>
      <c r="J1863" s="2">
        <f t="shared" si="310"/>
        <v>0</v>
      </c>
      <c r="K1863" s="2">
        <f t="shared" si="311"/>
        <v>1429821</v>
      </c>
      <c r="L1863" s="7"/>
    </row>
    <row r="1864" spans="1:12" s="17" customFormat="1" x14ac:dyDescent="0.25">
      <c r="A1864" s="612"/>
      <c r="B1864" s="5" t="s">
        <v>366</v>
      </c>
      <c r="C1864" s="2">
        <v>1</v>
      </c>
      <c r="D1864" s="2">
        <v>1433720</v>
      </c>
      <c r="E1864" s="2">
        <v>30000</v>
      </c>
      <c r="F1864" s="2"/>
      <c r="G1864" s="2">
        <f t="shared" si="307"/>
        <v>1463720</v>
      </c>
      <c r="H1864" s="2">
        <f t="shared" si="308"/>
        <v>1433720</v>
      </c>
      <c r="I1864" s="2">
        <f t="shared" si="309"/>
        <v>30000</v>
      </c>
      <c r="J1864" s="2">
        <f t="shared" si="310"/>
        <v>0</v>
      </c>
      <c r="K1864" s="2">
        <f t="shared" si="311"/>
        <v>1463720</v>
      </c>
      <c r="L1864" s="7"/>
    </row>
    <row r="1865" spans="1:12" s="17" customFormat="1" x14ac:dyDescent="0.25">
      <c r="A1865" s="612"/>
      <c r="B1865" s="5" t="s">
        <v>369</v>
      </c>
      <c r="C1865" s="2">
        <v>20</v>
      </c>
      <c r="D1865" s="2">
        <v>1221722</v>
      </c>
      <c r="E1865" s="2">
        <v>30000</v>
      </c>
      <c r="F1865" s="2"/>
      <c r="G1865" s="2">
        <f t="shared" si="307"/>
        <v>1251722</v>
      </c>
      <c r="H1865" s="2">
        <f t="shared" si="308"/>
        <v>24434440</v>
      </c>
      <c r="I1865" s="2">
        <f t="shared" si="309"/>
        <v>600000</v>
      </c>
      <c r="J1865" s="2">
        <f t="shared" si="310"/>
        <v>0</v>
      </c>
      <c r="K1865" s="2">
        <f t="shared" si="311"/>
        <v>25034440</v>
      </c>
      <c r="L1865" s="7"/>
    </row>
    <row r="1866" spans="1:12" s="17" customFormat="1" x14ac:dyDescent="0.25">
      <c r="A1866" s="612"/>
      <c r="B1866" s="5" t="s">
        <v>370</v>
      </c>
      <c r="C1866" s="2">
        <v>20</v>
      </c>
      <c r="D1866" s="2">
        <v>1274303</v>
      </c>
      <c r="E1866" s="2">
        <v>30000</v>
      </c>
      <c r="F1866" s="2"/>
      <c r="G1866" s="2">
        <f t="shared" si="307"/>
        <v>1304303</v>
      </c>
      <c r="H1866" s="2">
        <f t="shared" si="308"/>
        <v>25486060</v>
      </c>
      <c r="I1866" s="2">
        <f t="shared" si="309"/>
        <v>600000</v>
      </c>
      <c r="J1866" s="2">
        <f t="shared" si="310"/>
        <v>0</v>
      </c>
      <c r="K1866" s="2">
        <f t="shared" si="311"/>
        <v>26086060</v>
      </c>
      <c r="L1866" s="7"/>
    </row>
    <row r="1867" spans="1:12" s="17" customFormat="1" x14ac:dyDescent="0.25">
      <c r="A1867" s="612"/>
      <c r="B1867" s="5" t="s">
        <v>370</v>
      </c>
      <c r="C1867" s="2">
        <v>1</v>
      </c>
      <c r="D1867" s="2">
        <v>2624389</v>
      </c>
      <c r="E1867" s="2">
        <v>30000</v>
      </c>
      <c r="F1867" s="2"/>
      <c r="G1867" s="2">
        <f t="shared" si="307"/>
        <v>2654389</v>
      </c>
      <c r="H1867" s="2">
        <f t="shared" si="308"/>
        <v>2624389</v>
      </c>
      <c r="I1867" s="2">
        <f t="shared" si="309"/>
        <v>30000</v>
      </c>
      <c r="J1867" s="2">
        <f t="shared" si="310"/>
        <v>0</v>
      </c>
      <c r="K1867" s="2">
        <f t="shared" si="311"/>
        <v>2654389</v>
      </c>
      <c r="L1867" s="7"/>
    </row>
    <row r="1868" spans="1:12" s="17" customFormat="1" x14ac:dyDescent="0.25">
      <c r="A1868" s="612"/>
      <c r="B1868" s="5" t="s">
        <v>371</v>
      </c>
      <c r="C1868" s="2">
        <v>5</v>
      </c>
      <c r="D1868" s="2">
        <v>1326884</v>
      </c>
      <c r="E1868" s="2">
        <v>30000</v>
      </c>
      <c r="F1868" s="2"/>
      <c r="G1868" s="2">
        <f t="shared" si="307"/>
        <v>1356884</v>
      </c>
      <c r="H1868" s="2">
        <f t="shared" si="308"/>
        <v>6634420</v>
      </c>
      <c r="I1868" s="2">
        <f t="shared" si="309"/>
        <v>150000</v>
      </c>
      <c r="J1868" s="2">
        <f t="shared" si="310"/>
        <v>0</v>
      </c>
      <c r="K1868" s="2">
        <f t="shared" si="311"/>
        <v>6784420</v>
      </c>
      <c r="L1868" s="7"/>
    </row>
    <row r="1869" spans="1:12" s="17" customFormat="1" x14ac:dyDescent="0.25">
      <c r="A1869" s="612"/>
      <c r="B1869" s="5" t="s">
        <v>372</v>
      </c>
      <c r="C1869" s="2">
        <v>4</v>
      </c>
      <c r="D1869" s="2">
        <v>1379465</v>
      </c>
      <c r="E1869" s="2">
        <v>30000</v>
      </c>
      <c r="F1869" s="2"/>
      <c r="G1869" s="2">
        <f t="shared" si="307"/>
        <v>1409465</v>
      </c>
      <c r="H1869" s="2">
        <f t="shared" si="308"/>
        <v>5517860</v>
      </c>
      <c r="I1869" s="2">
        <f t="shared" si="309"/>
        <v>120000</v>
      </c>
      <c r="J1869" s="2">
        <f t="shared" si="310"/>
        <v>0</v>
      </c>
      <c r="K1869" s="2">
        <f t="shared" si="311"/>
        <v>5637860</v>
      </c>
      <c r="L1869" s="7"/>
    </row>
    <row r="1870" spans="1:12" s="17" customFormat="1" x14ac:dyDescent="0.25">
      <c r="A1870" s="612"/>
      <c r="B1870" s="5" t="s">
        <v>373</v>
      </c>
      <c r="C1870" s="2">
        <v>1</v>
      </c>
      <c r="D1870" s="2">
        <v>1432046</v>
      </c>
      <c r="E1870" s="2">
        <v>30000</v>
      </c>
      <c r="F1870" s="2"/>
      <c r="G1870" s="2">
        <f t="shared" si="307"/>
        <v>1462046</v>
      </c>
      <c r="H1870" s="2">
        <f t="shared" si="308"/>
        <v>1432046</v>
      </c>
      <c r="I1870" s="2">
        <f t="shared" si="309"/>
        <v>30000</v>
      </c>
      <c r="J1870" s="2">
        <f t="shared" si="310"/>
        <v>0</v>
      </c>
      <c r="K1870" s="2">
        <f t="shared" si="311"/>
        <v>1462046</v>
      </c>
      <c r="L1870" s="7"/>
    </row>
    <row r="1871" spans="1:12" s="17" customFormat="1" x14ac:dyDescent="0.25">
      <c r="A1871" s="612"/>
      <c r="B1871" s="5" t="s">
        <v>374</v>
      </c>
      <c r="C1871" s="2">
        <v>1</v>
      </c>
      <c r="D1871" s="2">
        <v>1484627</v>
      </c>
      <c r="E1871" s="2">
        <v>30000</v>
      </c>
      <c r="F1871" s="2"/>
      <c r="G1871" s="2">
        <f t="shared" si="307"/>
        <v>1514627</v>
      </c>
      <c r="H1871" s="2">
        <f t="shared" si="308"/>
        <v>1484627</v>
      </c>
      <c r="I1871" s="2">
        <f t="shared" si="309"/>
        <v>30000</v>
      </c>
      <c r="J1871" s="2">
        <f t="shared" si="310"/>
        <v>0</v>
      </c>
      <c r="K1871" s="2">
        <f t="shared" si="311"/>
        <v>1514627</v>
      </c>
      <c r="L1871" s="7"/>
    </row>
    <row r="1872" spans="1:12" s="17" customFormat="1" x14ac:dyDescent="0.25">
      <c r="A1872" s="612"/>
      <c r="B1872" s="5" t="s">
        <v>375</v>
      </c>
      <c r="C1872" s="2">
        <v>5</v>
      </c>
      <c r="D1872" s="2">
        <v>1597208</v>
      </c>
      <c r="E1872" s="2">
        <v>30000</v>
      </c>
      <c r="F1872" s="2"/>
      <c r="G1872" s="2">
        <f t="shared" si="307"/>
        <v>1627208</v>
      </c>
      <c r="H1872" s="2">
        <f t="shared" si="308"/>
        <v>7986040</v>
      </c>
      <c r="I1872" s="2">
        <f t="shared" si="309"/>
        <v>150000</v>
      </c>
      <c r="J1872" s="2">
        <f t="shared" si="310"/>
        <v>0</v>
      </c>
      <c r="K1872" s="2">
        <f t="shared" si="311"/>
        <v>8136040</v>
      </c>
      <c r="L1872" s="7"/>
    </row>
    <row r="1873" spans="1:12" s="17" customFormat="1" x14ac:dyDescent="0.25">
      <c r="A1873" s="612"/>
      <c r="B1873" s="705" t="s">
        <v>851</v>
      </c>
      <c r="C1873" s="2">
        <v>5</v>
      </c>
      <c r="D1873" s="2">
        <v>1589789</v>
      </c>
      <c r="E1873" s="2">
        <v>30000</v>
      </c>
      <c r="F1873" s="2"/>
      <c r="G1873" s="2">
        <f t="shared" si="307"/>
        <v>1619789</v>
      </c>
      <c r="H1873" s="2">
        <f t="shared" si="308"/>
        <v>7948945</v>
      </c>
      <c r="I1873" s="2">
        <f t="shared" si="309"/>
        <v>150000</v>
      </c>
      <c r="J1873" s="2">
        <f t="shared" si="310"/>
        <v>0</v>
      </c>
      <c r="K1873" s="2">
        <f t="shared" si="311"/>
        <v>8098945</v>
      </c>
      <c r="L1873" s="7"/>
    </row>
    <row r="1874" spans="1:12" s="17" customFormat="1" x14ac:dyDescent="0.25">
      <c r="A1874" s="612"/>
      <c r="B1874" s="11" t="s">
        <v>380</v>
      </c>
      <c r="C1874" s="2">
        <v>2</v>
      </c>
      <c r="D1874" s="2">
        <v>1362110</v>
      </c>
      <c r="E1874" s="2">
        <v>30000</v>
      </c>
      <c r="F1874" s="2"/>
      <c r="G1874" s="2">
        <f t="shared" si="307"/>
        <v>1392110</v>
      </c>
      <c r="H1874" s="2">
        <f t="shared" si="308"/>
        <v>2724220</v>
      </c>
      <c r="I1874" s="2">
        <f t="shared" si="309"/>
        <v>60000</v>
      </c>
      <c r="J1874" s="2">
        <f t="shared" si="310"/>
        <v>0</v>
      </c>
      <c r="K1874" s="2">
        <f t="shared" si="311"/>
        <v>2784220</v>
      </c>
      <c r="L1874" s="7"/>
    </row>
    <row r="1875" spans="1:12" s="17" customFormat="1" x14ac:dyDescent="0.25">
      <c r="A1875" s="612"/>
      <c r="B1875" s="11" t="s">
        <v>381</v>
      </c>
      <c r="C1875" s="2">
        <v>4</v>
      </c>
      <c r="D1875" s="2">
        <v>1417699</v>
      </c>
      <c r="E1875" s="2">
        <v>30000</v>
      </c>
      <c r="F1875" s="2"/>
      <c r="G1875" s="2">
        <f t="shared" si="307"/>
        <v>1447699</v>
      </c>
      <c r="H1875" s="2">
        <f t="shared" si="308"/>
        <v>5670796</v>
      </c>
      <c r="I1875" s="2">
        <f t="shared" si="309"/>
        <v>120000</v>
      </c>
      <c r="J1875" s="2">
        <f t="shared" si="310"/>
        <v>0</v>
      </c>
      <c r="K1875" s="2">
        <f t="shared" si="311"/>
        <v>5790796</v>
      </c>
      <c r="L1875" s="7"/>
    </row>
    <row r="1876" spans="1:12" s="17" customFormat="1" x14ac:dyDescent="0.25">
      <c r="A1876" s="612"/>
      <c r="B1876" s="11" t="s">
        <v>382</v>
      </c>
      <c r="C1876" s="2">
        <v>24</v>
      </c>
      <c r="D1876" s="2">
        <v>1473289</v>
      </c>
      <c r="E1876" s="2">
        <v>30000</v>
      </c>
      <c r="F1876" s="2"/>
      <c r="G1876" s="2">
        <f t="shared" si="307"/>
        <v>1503289</v>
      </c>
      <c r="H1876" s="2">
        <f t="shared" si="308"/>
        <v>35358936</v>
      </c>
      <c r="I1876" s="2">
        <f t="shared" si="309"/>
        <v>720000</v>
      </c>
      <c r="J1876" s="2">
        <f t="shared" si="310"/>
        <v>0</v>
      </c>
      <c r="K1876" s="2">
        <f t="shared" si="311"/>
        <v>36078936</v>
      </c>
      <c r="L1876" s="7"/>
    </row>
    <row r="1877" spans="1:12" s="17" customFormat="1" x14ac:dyDescent="0.25">
      <c r="A1877" s="612"/>
      <c r="B1877" s="11" t="s">
        <v>383</v>
      </c>
      <c r="C1877" s="2">
        <v>2</v>
      </c>
      <c r="D1877" s="2">
        <v>1528878</v>
      </c>
      <c r="E1877" s="2">
        <v>30000</v>
      </c>
      <c r="F1877" s="2"/>
      <c r="G1877" s="2">
        <f t="shared" si="307"/>
        <v>1558878</v>
      </c>
      <c r="H1877" s="2">
        <f t="shared" si="308"/>
        <v>3057756</v>
      </c>
      <c r="I1877" s="2">
        <f t="shared" si="309"/>
        <v>60000</v>
      </c>
      <c r="J1877" s="2">
        <f t="shared" si="310"/>
        <v>0</v>
      </c>
      <c r="K1877" s="2">
        <f t="shared" si="311"/>
        <v>3117756</v>
      </c>
      <c r="L1877" s="7"/>
    </row>
    <row r="1878" spans="1:12" s="17" customFormat="1" x14ac:dyDescent="0.25">
      <c r="A1878" s="612"/>
      <c r="B1878" s="11" t="s">
        <v>825</v>
      </c>
      <c r="C1878" s="2">
        <v>1</v>
      </c>
      <c r="D1878" s="2">
        <v>1584468</v>
      </c>
      <c r="E1878" s="2">
        <v>30000</v>
      </c>
      <c r="F1878" s="2"/>
      <c r="G1878" s="2">
        <f t="shared" si="307"/>
        <v>1614468</v>
      </c>
      <c r="H1878" s="2">
        <f t="shared" si="308"/>
        <v>1584468</v>
      </c>
      <c r="I1878" s="2">
        <f t="shared" si="309"/>
        <v>30000</v>
      </c>
      <c r="J1878" s="2">
        <f t="shared" si="310"/>
        <v>0</v>
      </c>
      <c r="K1878" s="2">
        <f t="shared" si="311"/>
        <v>1614468</v>
      </c>
      <c r="L1878" s="7"/>
    </row>
    <row r="1879" spans="1:12" s="17" customFormat="1" x14ac:dyDescent="0.25">
      <c r="A1879" s="612"/>
      <c r="B1879" s="11" t="s">
        <v>477</v>
      </c>
      <c r="C1879" s="2">
        <v>1</v>
      </c>
      <c r="D1879" s="2">
        <v>1640057</v>
      </c>
      <c r="E1879" s="2">
        <v>30000</v>
      </c>
      <c r="F1879" s="2"/>
      <c r="G1879" s="2">
        <f t="shared" si="307"/>
        <v>1670057</v>
      </c>
      <c r="H1879" s="2">
        <f t="shared" si="308"/>
        <v>1640057</v>
      </c>
      <c r="I1879" s="2">
        <f t="shared" si="309"/>
        <v>30000</v>
      </c>
      <c r="J1879" s="2">
        <f t="shared" si="310"/>
        <v>0</v>
      </c>
      <c r="K1879" s="2">
        <f t="shared" si="311"/>
        <v>1670057</v>
      </c>
      <c r="L1879" s="7"/>
    </row>
    <row r="1880" spans="1:12" s="17" customFormat="1" x14ac:dyDescent="0.25">
      <c r="A1880" s="612"/>
      <c r="B1880" s="11" t="s">
        <v>477</v>
      </c>
      <c r="C1880" s="2">
        <v>1</v>
      </c>
      <c r="D1880" s="2">
        <v>3537443</v>
      </c>
      <c r="E1880" s="2">
        <v>30000</v>
      </c>
      <c r="F1880" s="2"/>
      <c r="G1880" s="2">
        <f t="shared" si="307"/>
        <v>3567443</v>
      </c>
      <c r="H1880" s="2">
        <f t="shared" si="308"/>
        <v>3537443</v>
      </c>
      <c r="I1880" s="2">
        <f t="shared" si="309"/>
        <v>30000</v>
      </c>
      <c r="J1880" s="2">
        <f t="shared" si="310"/>
        <v>0</v>
      </c>
      <c r="K1880" s="2">
        <f t="shared" si="311"/>
        <v>3567443</v>
      </c>
      <c r="L1880" s="7"/>
    </row>
    <row r="1881" spans="1:12" s="17" customFormat="1" x14ac:dyDescent="0.25">
      <c r="A1881" s="612"/>
      <c r="B1881" s="11" t="s">
        <v>543</v>
      </c>
      <c r="C1881" s="2">
        <v>3</v>
      </c>
      <c r="D1881" s="2">
        <v>1695647</v>
      </c>
      <c r="E1881" s="2">
        <v>30000</v>
      </c>
      <c r="F1881" s="2"/>
      <c r="G1881" s="2">
        <f t="shared" si="307"/>
        <v>1725647</v>
      </c>
      <c r="H1881" s="2">
        <f t="shared" si="308"/>
        <v>5086941</v>
      </c>
      <c r="I1881" s="2">
        <f t="shared" si="309"/>
        <v>90000</v>
      </c>
      <c r="J1881" s="2">
        <f t="shared" si="310"/>
        <v>0</v>
      </c>
      <c r="K1881" s="2">
        <f t="shared" si="311"/>
        <v>5176941</v>
      </c>
      <c r="L1881" s="7"/>
    </row>
    <row r="1882" spans="1:12" s="17" customFormat="1" x14ac:dyDescent="0.25">
      <c r="A1882" s="612"/>
      <c r="B1882" s="11" t="s">
        <v>908</v>
      </c>
      <c r="C1882" s="2">
        <v>3</v>
      </c>
      <c r="D1882" s="2">
        <v>1503149</v>
      </c>
      <c r="E1882" s="2">
        <v>30000</v>
      </c>
      <c r="F1882" s="2"/>
      <c r="G1882" s="2">
        <f t="shared" si="307"/>
        <v>1533149</v>
      </c>
      <c r="H1882" s="2">
        <f t="shared" si="308"/>
        <v>4509447</v>
      </c>
      <c r="I1882" s="2">
        <f t="shared" si="309"/>
        <v>90000</v>
      </c>
      <c r="J1882" s="2">
        <f t="shared" si="310"/>
        <v>0</v>
      </c>
      <c r="K1882" s="2">
        <f t="shared" si="311"/>
        <v>4599447</v>
      </c>
      <c r="L1882" s="7"/>
    </row>
    <row r="1883" spans="1:12" s="17" customFormat="1" x14ac:dyDescent="0.25">
      <c r="A1883" s="612"/>
      <c r="B1883" s="11" t="s">
        <v>503</v>
      </c>
      <c r="C1883" s="2">
        <v>1</v>
      </c>
      <c r="D1883" s="2">
        <v>1562994</v>
      </c>
      <c r="E1883" s="2">
        <v>30000</v>
      </c>
      <c r="F1883" s="2"/>
      <c r="G1883" s="2">
        <f t="shared" si="307"/>
        <v>1592994</v>
      </c>
      <c r="H1883" s="2">
        <f t="shared" si="308"/>
        <v>1562994</v>
      </c>
      <c r="I1883" s="2">
        <f t="shared" si="309"/>
        <v>30000</v>
      </c>
      <c r="J1883" s="2">
        <f t="shared" si="310"/>
        <v>0</v>
      </c>
      <c r="K1883" s="2">
        <f t="shared" si="311"/>
        <v>1592994</v>
      </c>
      <c r="L1883" s="7"/>
    </row>
    <row r="1884" spans="1:12" s="17" customFormat="1" x14ac:dyDescent="0.25">
      <c r="A1884" s="612"/>
      <c r="B1884" s="11" t="s">
        <v>826</v>
      </c>
      <c r="C1884" s="2">
        <v>3</v>
      </c>
      <c r="D1884" s="2">
        <v>1622839</v>
      </c>
      <c r="E1884" s="2">
        <v>30000</v>
      </c>
      <c r="F1884" s="2"/>
      <c r="G1884" s="2">
        <f t="shared" si="307"/>
        <v>1652839</v>
      </c>
      <c r="H1884" s="2">
        <f t="shared" si="308"/>
        <v>4868517</v>
      </c>
      <c r="I1884" s="2">
        <f t="shared" si="309"/>
        <v>90000</v>
      </c>
      <c r="J1884" s="2">
        <f t="shared" si="310"/>
        <v>0</v>
      </c>
      <c r="K1884" s="2">
        <f t="shared" si="311"/>
        <v>4958517</v>
      </c>
      <c r="L1884" s="7"/>
    </row>
    <row r="1885" spans="1:12" s="17" customFormat="1" x14ac:dyDescent="0.25">
      <c r="A1885" s="612"/>
      <c r="B1885" s="11" t="s">
        <v>478</v>
      </c>
      <c r="C1885" s="2">
        <v>2</v>
      </c>
      <c r="D1885" s="2">
        <v>1682684</v>
      </c>
      <c r="E1885" s="2">
        <v>30000</v>
      </c>
      <c r="F1885" s="2"/>
      <c r="G1885" s="2">
        <f t="shared" si="307"/>
        <v>1712684</v>
      </c>
      <c r="H1885" s="2">
        <f t="shared" si="308"/>
        <v>3365368</v>
      </c>
      <c r="I1885" s="2">
        <f t="shared" si="309"/>
        <v>60000</v>
      </c>
      <c r="J1885" s="2">
        <f t="shared" si="310"/>
        <v>0</v>
      </c>
      <c r="K1885" s="2">
        <f t="shared" si="311"/>
        <v>3425368</v>
      </c>
      <c r="L1885" s="7"/>
    </row>
    <row r="1886" spans="1:12" s="17" customFormat="1" x14ac:dyDescent="0.25">
      <c r="A1886" s="612"/>
      <c r="B1886" s="11" t="s">
        <v>479</v>
      </c>
      <c r="C1886" s="2">
        <v>8</v>
      </c>
      <c r="D1886" s="2">
        <v>1742530</v>
      </c>
      <c r="E1886" s="2">
        <v>30000</v>
      </c>
      <c r="F1886" s="2"/>
      <c r="G1886" s="2">
        <f t="shared" si="307"/>
        <v>1772530</v>
      </c>
      <c r="H1886" s="2">
        <f t="shared" si="308"/>
        <v>13940240</v>
      </c>
      <c r="I1886" s="2">
        <f t="shared" si="309"/>
        <v>240000</v>
      </c>
      <c r="J1886" s="2">
        <f t="shared" si="310"/>
        <v>0</v>
      </c>
      <c r="K1886" s="2">
        <f t="shared" si="311"/>
        <v>14180240</v>
      </c>
      <c r="L1886" s="7"/>
    </row>
    <row r="1887" spans="1:12" s="17" customFormat="1" x14ac:dyDescent="0.25">
      <c r="A1887" s="612"/>
      <c r="B1887" s="11" t="s">
        <v>691</v>
      </c>
      <c r="C1887" s="2">
        <v>2</v>
      </c>
      <c r="D1887" s="2">
        <v>1802375</v>
      </c>
      <c r="E1887" s="2">
        <v>30000</v>
      </c>
      <c r="F1887" s="2"/>
      <c r="G1887" s="2">
        <f t="shared" si="307"/>
        <v>1832375</v>
      </c>
      <c r="H1887" s="2">
        <f t="shared" si="308"/>
        <v>3604750</v>
      </c>
      <c r="I1887" s="2">
        <f t="shared" si="309"/>
        <v>60000</v>
      </c>
      <c r="J1887" s="2">
        <f t="shared" si="310"/>
        <v>0</v>
      </c>
      <c r="K1887" s="2">
        <f t="shared" si="311"/>
        <v>3664750</v>
      </c>
      <c r="L1887" s="7"/>
    </row>
    <row r="1888" spans="1:12" s="17" customFormat="1" x14ac:dyDescent="0.25">
      <c r="A1888" s="612"/>
      <c r="B1888" s="11" t="s">
        <v>855</v>
      </c>
      <c r="C1888" s="2">
        <v>1</v>
      </c>
      <c r="D1888" s="2">
        <v>1862220</v>
      </c>
      <c r="E1888" s="2">
        <v>30000</v>
      </c>
      <c r="F1888" s="2"/>
      <c r="G1888" s="2">
        <f t="shared" si="307"/>
        <v>1892220</v>
      </c>
      <c r="H1888" s="2">
        <f t="shared" si="308"/>
        <v>1862220</v>
      </c>
      <c r="I1888" s="2">
        <f t="shared" si="309"/>
        <v>30000</v>
      </c>
      <c r="J1888" s="2">
        <f t="shared" si="310"/>
        <v>0</v>
      </c>
      <c r="K1888" s="2">
        <f t="shared" si="311"/>
        <v>1892220</v>
      </c>
      <c r="L1888" s="7"/>
    </row>
    <row r="1889" spans="1:12" s="17" customFormat="1" x14ac:dyDescent="0.25">
      <c r="A1889" s="612"/>
      <c r="B1889" s="11" t="s">
        <v>868</v>
      </c>
      <c r="C1889" s="2">
        <v>2</v>
      </c>
      <c r="D1889" s="2">
        <v>4551885</v>
      </c>
      <c r="E1889" s="2">
        <v>30000</v>
      </c>
      <c r="F1889" s="2"/>
      <c r="G1889" s="2">
        <f t="shared" si="307"/>
        <v>4581885</v>
      </c>
      <c r="H1889" s="2">
        <f t="shared" si="308"/>
        <v>9103770</v>
      </c>
      <c r="I1889" s="2">
        <f t="shared" si="309"/>
        <v>60000</v>
      </c>
      <c r="J1889" s="2">
        <f t="shared" si="310"/>
        <v>0</v>
      </c>
      <c r="K1889" s="2">
        <f t="shared" si="311"/>
        <v>9163770</v>
      </c>
      <c r="L1889" s="7"/>
    </row>
    <row r="1890" spans="1:12" s="17" customFormat="1" x14ac:dyDescent="0.25">
      <c r="A1890" s="612"/>
      <c r="B1890" s="11" t="s">
        <v>792</v>
      </c>
      <c r="C1890" s="2">
        <v>2</v>
      </c>
      <c r="D1890" s="2">
        <v>2027623</v>
      </c>
      <c r="E1890" s="2">
        <v>30000</v>
      </c>
      <c r="F1890" s="2"/>
      <c r="G1890" s="2">
        <f t="shared" si="307"/>
        <v>2057623</v>
      </c>
      <c r="H1890" s="2">
        <f t="shared" si="308"/>
        <v>4055246</v>
      </c>
      <c r="I1890" s="2">
        <f t="shared" si="309"/>
        <v>60000</v>
      </c>
      <c r="J1890" s="2">
        <f t="shared" si="310"/>
        <v>0</v>
      </c>
      <c r="K1890" s="2">
        <f t="shared" si="311"/>
        <v>4115246</v>
      </c>
      <c r="L1890" s="7"/>
    </row>
    <row r="1891" spans="1:12" s="17" customFormat="1" x14ac:dyDescent="0.25">
      <c r="A1891" s="612"/>
      <c r="B1891" s="11" t="s">
        <v>800</v>
      </c>
      <c r="C1891" s="2">
        <v>7</v>
      </c>
      <c r="D1891" s="2">
        <v>2110917</v>
      </c>
      <c r="E1891" s="2">
        <v>30000</v>
      </c>
      <c r="F1891" s="2"/>
      <c r="G1891" s="2">
        <f t="shared" si="307"/>
        <v>2140917</v>
      </c>
      <c r="H1891" s="2">
        <f t="shared" si="308"/>
        <v>14776419</v>
      </c>
      <c r="I1891" s="2">
        <f t="shared" si="309"/>
        <v>210000</v>
      </c>
      <c r="J1891" s="2">
        <f t="shared" si="310"/>
        <v>0</v>
      </c>
      <c r="K1891" s="2">
        <f t="shared" si="311"/>
        <v>14986419</v>
      </c>
      <c r="L1891" s="7"/>
    </row>
    <row r="1892" spans="1:12" s="17" customFormat="1" x14ac:dyDescent="0.25">
      <c r="A1892" s="612"/>
      <c r="B1892" s="11" t="s">
        <v>481</v>
      </c>
      <c r="C1892" s="2">
        <v>1</v>
      </c>
      <c r="D1892" s="2">
        <v>2277506</v>
      </c>
      <c r="E1892" s="2">
        <v>30000</v>
      </c>
      <c r="F1892" s="2"/>
      <c r="G1892" s="2">
        <f t="shared" si="307"/>
        <v>2307506</v>
      </c>
      <c r="H1892" s="2">
        <f t="shared" si="308"/>
        <v>2277506</v>
      </c>
      <c r="I1892" s="2">
        <f t="shared" si="309"/>
        <v>30000</v>
      </c>
      <c r="J1892" s="2">
        <f t="shared" si="310"/>
        <v>0</v>
      </c>
      <c r="K1892" s="2">
        <f t="shared" si="311"/>
        <v>2307506</v>
      </c>
      <c r="L1892" s="7"/>
    </row>
    <row r="1893" spans="1:12" s="17" customFormat="1" x14ac:dyDescent="0.25">
      <c r="A1893" s="612"/>
      <c r="B1893" s="11" t="s">
        <v>404</v>
      </c>
      <c r="C1893" s="2">
        <v>3</v>
      </c>
      <c r="D1893" s="2">
        <v>2527390</v>
      </c>
      <c r="E1893" s="2">
        <v>30000</v>
      </c>
      <c r="F1893" s="2"/>
      <c r="G1893" s="2">
        <f t="shared" si="307"/>
        <v>2557390</v>
      </c>
      <c r="H1893" s="2">
        <f t="shared" si="308"/>
        <v>7582170</v>
      </c>
      <c r="I1893" s="2">
        <f t="shared" si="309"/>
        <v>90000</v>
      </c>
      <c r="J1893" s="2">
        <f t="shared" si="310"/>
        <v>0</v>
      </c>
      <c r="K1893" s="2">
        <f t="shared" si="311"/>
        <v>7672170</v>
      </c>
      <c r="L1893" s="7"/>
    </row>
    <row r="1894" spans="1:12" s="17" customFormat="1" x14ac:dyDescent="0.25">
      <c r="A1894" s="612"/>
      <c r="B1894" s="11" t="s">
        <v>429</v>
      </c>
      <c r="C1894" s="2">
        <v>1</v>
      </c>
      <c r="D1894" s="2">
        <v>2693980</v>
      </c>
      <c r="E1894" s="2">
        <v>30000</v>
      </c>
      <c r="F1894" s="2"/>
      <c r="G1894" s="2">
        <f t="shared" si="307"/>
        <v>2723980</v>
      </c>
      <c r="H1894" s="2">
        <f t="shared" si="308"/>
        <v>2693980</v>
      </c>
      <c r="I1894" s="2">
        <f t="shared" si="309"/>
        <v>30000</v>
      </c>
      <c r="J1894" s="2">
        <f t="shared" si="310"/>
        <v>0</v>
      </c>
      <c r="K1894" s="2">
        <f t="shared" si="311"/>
        <v>2723980</v>
      </c>
      <c r="L1894" s="7"/>
    </row>
    <row r="1895" spans="1:12" s="17" customFormat="1" x14ac:dyDescent="0.25">
      <c r="A1895" s="612"/>
      <c r="B1895" s="11" t="s">
        <v>546</v>
      </c>
      <c r="C1895" s="2">
        <v>4</v>
      </c>
      <c r="D1895" s="2">
        <v>2505352</v>
      </c>
      <c r="E1895" s="2">
        <v>30000</v>
      </c>
      <c r="F1895" s="2"/>
      <c r="G1895" s="2">
        <f t="shared" si="307"/>
        <v>2535352</v>
      </c>
      <c r="H1895" s="2">
        <f t="shared" si="308"/>
        <v>10021408</v>
      </c>
      <c r="I1895" s="2">
        <f t="shared" si="309"/>
        <v>120000</v>
      </c>
      <c r="J1895" s="2">
        <f t="shared" si="310"/>
        <v>0</v>
      </c>
      <c r="K1895" s="2">
        <f t="shared" si="311"/>
        <v>10141408</v>
      </c>
      <c r="L1895" s="7"/>
    </row>
    <row r="1896" spans="1:12" s="17" customFormat="1" x14ac:dyDescent="0.25">
      <c r="A1896" s="612"/>
      <c r="B1896" s="11" t="s">
        <v>582</v>
      </c>
      <c r="C1896" s="2">
        <v>6</v>
      </c>
      <c r="D1896" s="2">
        <v>2605457</v>
      </c>
      <c r="E1896" s="2">
        <v>30000</v>
      </c>
      <c r="F1896" s="2"/>
      <c r="G1896" s="2">
        <f t="shared" si="307"/>
        <v>2635457</v>
      </c>
      <c r="H1896" s="2">
        <f t="shared" si="308"/>
        <v>15632742</v>
      </c>
      <c r="I1896" s="2">
        <f t="shared" si="309"/>
        <v>180000</v>
      </c>
      <c r="J1896" s="2">
        <f t="shared" si="310"/>
        <v>0</v>
      </c>
      <c r="K1896" s="2">
        <f t="shared" si="311"/>
        <v>15812742</v>
      </c>
      <c r="L1896" s="7"/>
    </row>
    <row r="1897" spans="1:12" s="17" customFormat="1" x14ac:dyDescent="0.25">
      <c r="A1897" s="612"/>
      <c r="B1897" s="11" t="s">
        <v>544</v>
      </c>
      <c r="C1897" s="2">
        <v>3</v>
      </c>
      <c r="D1897" s="2">
        <v>2705563</v>
      </c>
      <c r="E1897" s="2">
        <v>30000</v>
      </c>
      <c r="F1897" s="2"/>
      <c r="G1897" s="2">
        <f t="shared" si="307"/>
        <v>2735563</v>
      </c>
      <c r="H1897" s="2">
        <f t="shared" si="308"/>
        <v>8116689</v>
      </c>
      <c r="I1897" s="2">
        <f t="shared" si="309"/>
        <v>90000</v>
      </c>
      <c r="J1897" s="2">
        <f t="shared" si="310"/>
        <v>0</v>
      </c>
      <c r="K1897" s="2">
        <f t="shared" si="311"/>
        <v>8206689</v>
      </c>
      <c r="L1897" s="7"/>
    </row>
    <row r="1898" spans="1:12" s="17" customFormat="1" x14ac:dyDescent="0.25">
      <c r="A1898" s="612"/>
      <c r="B1898" s="11" t="s">
        <v>583</v>
      </c>
      <c r="C1898" s="2">
        <v>1</v>
      </c>
      <c r="D1898" s="2">
        <v>2805669</v>
      </c>
      <c r="E1898" s="2">
        <v>30000</v>
      </c>
      <c r="F1898" s="2"/>
      <c r="G1898" s="2">
        <f t="shared" si="307"/>
        <v>2835669</v>
      </c>
      <c r="H1898" s="2">
        <f t="shared" si="308"/>
        <v>2805669</v>
      </c>
      <c r="I1898" s="2">
        <f t="shared" si="309"/>
        <v>30000</v>
      </c>
      <c r="J1898" s="2">
        <f t="shared" si="310"/>
        <v>0</v>
      </c>
      <c r="K1898" s="2">
        <f t="shared" si="311"/>
        <v>2835669</v>
      </c>
      <c r="L1898" s="7"/>
    </row>
    <row r="1899" spans="1:12" s="17" customFormat="1" x14ac:dyDescent="0.25">
      <c r="A1899" s="612"/>
      <c r="B1899" s="11" t="s">
        <v>410</v>
      </c>
      <c r="C1899" s="2">
        <v>2</v>
      </c>
      <c r="D1899" s="2">
        <v>4769304</v>
      </c>
      <c r="E1899" s="2">
        <v>30000</v>
      </c>
      <c r="F1899" s="2"/>
      <c r="G1899" s="2">
        <f t="shared" si="307"/>
        <v>4799304</v>
      </c>
      <c r="H1899" s="2">
        <f t="shared" si="308"/>
        <v>9538608</v>
      </c>
      <c r="I1899" s="2">
        <f t="shared" si="309"/>
        <v>60000</v>
      </c>
      <c r="J1899" s="2">
        <f t="shared" si="310"/>
        <v>0</v>
      </c>
      <c r="K1899" s="2">
        <f t="shared" si="311"/>
        <v>9598608</v>
      </c>
      <c r="L1899" s="7"/>
    </row>
    <row r="1900" spans="1:12" s="17" customFormat="1" x14ac:dyDescent="0.25">
      <c r="A1900" s="612"/>
      <c r="B1900" s="11" t="s">
        <v>584</v>
      </c>
      <c r="C1900" s="2">
        <v>3</v>
      </c>
      <c r="D1900" s="2">
        <v>4950070</v>
      </c>
      <c r="E1900" s="2">
        <v>30000</v>
      </c>
      <c r="F1900" s="2"/>
      <c r="G1900" s="2">
        <f t="shared" si="307"/>
        <v>4980070</v>
      </c>
      <c r="H1900" s="2">
        <f t="shared" si="308"/>
        <v>14850210</v>
      </c>
      <c r="I1900" s="2">
        <f t="shared" si="309"/>
        <v>90000</v>
      </c>
      <c r="J1900" s="2">
        <f t="shared" si="310"/>
        <v>0</v>
      </c>
      <c r="K1900" s="2">
        <f t="shared" si="311"/>
        <v>14940210</v>
      </c>
      <c r="L1900" s="7"/>
    </row>
    <row r="1901" spans="1:12" s="17" customFormat="1" x14ac:dyDescent="0.25">
      <c r="A1901" s="612"/>
      <c r="B1901" s="11" t="s">
        <v>411</v>
      </c>
      <c r="C1901" s="2">
        <v>1</v>
      </c>
      <c r="D1901" s="2">
        <v>5492370</v>
      </c>
      <c r="E1901" s="2">
        <v>30000</v>
      </c>
      <c r="F1901" s="2"/>
      <c r="G1901" s="2">
        <f t="shared" si="307"/>
        <v>5522370</v>
      </c>
      <c r="H1901" s="2">
        <f t="shared" si="308"/>
        <v>5492370</v>
      </c>
      <c r="I1901" s="2">
        <f t="shared" si="309"/>
        <v>30000</v>
      </c>
      <c r="J1901" s="2">
        <f t="shared" si="310"/>
        <v>0</v>
      </c>
      <c r="K1901" s="2">
        <f t="shared" si="311"/>
        <v>5522370</v>
      </c>
      <c r="L1901" s="7"/>
    </row>
    <row r="1902" spans="1:12" s="17" customFormat="1" x14ac:dyDescent="0.25">
      <c r="A1902" s="612"/>
      <c r="B1902" s="11" t="s">
        <v>414</v>
      </c>
      <c r="C1902" s="2">
        <v>2</v>
      </c>
      <c r="D1902" s="2">
        <v>6215435</v>
      </c>
      <c r="E1902" s="2">
        <v>30000</v>
      </c>
      <c r="F1902" s="2"/>
      <c r="G1902" s="2">
        <f t="shared" si="307"/>
        <v>6245435</v>
      </c>
      <c r="H1902" s="2">
        <f t="shared" si="308"/>
        <v>12430870</v>
      </c>
      <c r="I1902" s="2">
        <f t="shared" si="309"/>
        <v>60000</v>
      </c>
      <c r="J1902" s="2">
        <f t="shared" si="310"/>
        <v>0</v>
      </c>
      <c r="K1902" s="2">
        <f t="shared" si="311"/>
        <v>12490870</v>
      </c>
      <c r="L1902" s="7"/>
    </row>
    <row r="1903" spans="1:12" x14ac:dyDescent="0.25">
      <c r="A1903" s="12" t="s">
        <v>1</v>
      </c>
      <c r="B1903" s="5" t="s">
        <v>415</v>
      </c>
      <c r="C1903" s="608">
        <f>SUM(C1826:C1902)</f>
        <v>320</v>
      </c>
      <c r="D1903" s="608">
        <f>SUM(D1826:D1902)</f>
        <v>132108314</v>
      </c>
      <c r="E1903" s="608">
        <f>SUM(E1826:E1902)</f>
        <v>2310000</v>
      </c>
      <c r="F1903" s="608">
        <f>SUM(F1826:F1889)</f>
        <v>0</v>
      </c>
      <c r="G1903" s="2">
        <f t="shared" si="307"/>
        <v>134418314</v>
      </c>
      <c r="H1903" s="608">
        <f>SUM(H1826:H1902)</f>
        <v>464762330</v>
      </c>
      <c r="I1903" s="608">
        <f>SUM(I1826:I1902)</f>
        <v>9600000</v>
      </c>
      <c r="J1903" s="608">
        <f>SUM(J1826:J1902)</f>
        <v>0</v>
      </c>
      <c r="K1903" s="608">
        <f>SUM(K1826:K1902)</f>
        <v>474362330</v>
      </c>
      <c r="L1903" s="7"/>
    </row>
    <row r="1904" spans="1:12" x14ac:dyDescent="0.25">
      <c r="A1904" s="612"/>
      <c r="B1904" s="612"/>
      <c r="C1904" s="2"/>
      <c r="D1904" s="2"/>
      <c r="E1904" s="2"/>
      <c r="F1904" s="2"/>
      <c r="G1904" s="2"/>
      <c r="H1904" s="2"/>
      <c r="I1904" s="2"/>
      <c r="J1904" s="2"/>
      <c r="K1904" s="2"/>
      <c r="L1904" s="7"/>
    </row>
    <row r="1905" spans="1:12" x14ac:dyDescent="0.25">
      <c r="A1905" s="612"/>
      <c r="B1905" s="13" t="s">
        <v>420</v>
      </c>
      <c r="C1905" s="2"/>
      <c r="D1905" s="14">
        <v>1247870</v>
      </c>
      <c r="E1905" s="15"/>
      <c r="F1905" s="16">
        <v>9650378</v>
      </c>
      <c r="G1905" s="2">
        <f>SUM(D1905:F1905)</f>
        <v>10898248</v>
      </c>
      <c r="H1905" s="2">
        <f>C1905*D1905</f>
        <v>0</v>
      </c>
      <c r="I1905" s="2">
        <f>C1905*E1905</f>
        <v>0</v>
      </c>
      <c r="J1905" s="2">
        <f>C1905*F1905</f>
        <v>0</v>
      </c>
      <c r="K1905" s="2">
        <f>C1905*G1905</f>
        <v>0</v>
      </c>
      <c r="L1905" s="7"/>
    </row>
    <row r="1906" spans="1:12" x14ac:dyDescent="0.25">
      <c r="A1906" s="612"/>
      <c r="B1906" s="13"/>
      <c r="C1906" s="2"/>
      <c r="D1906" s="2"/>
      <c r="E1906" s="2"/>
      <c r="F1906" s="2"/>
      <c r="G1906" s="2">
        <f>SUM(D1906:F1906)</f>
        <v>0</v>
      </c>
      <c r="H1906" s="2">
        <f>C1906*D1906</f>
        <v>0</v>
      </c>
      <c r="I1906" s="2">
        <f>C1906*E1906</f>
        <v>0</v>
      </c>
      <c r="J1906" s="2">
        <f>C1906*F1906</f>
        <v>0</v>
      </c>
      <c r="K1906" s="2">
        <f>C1906*G1906</f>
        <v>0</v>
      </c>
      <c r="L1906" s="7"/>
    </row>
    <row r="1907" spans="1:12" x14ac:dyDescent="0.25">
      <c r="A1907" s="612"/>
      <c r="B1907" s="13"/>
      <c r="C1907" s="2">
        <f t="shared" ref="C1907:K1907" si="312">SUM(C1905:C1906)</f>
        <v>0</v>
      </c>
      <c r="D1907" s="2">
        <f t="shared" si="312"/>
        <v>1247870</v>
      </c>
      <c r="E1907" s="2">
        <f t="shared" si="312"/>
        <v>0</v>
      </c>
      <c r="F1907" s="2">
        <f t="shared" si="312"/>
        <v>9650378</v>
      </c>
      <c r="G1907" s="2">
        <f t="shared" si="312"/>
        <v>10898248</v>
      </c>
      <c r="H1907" s="2">
        <f t="shared" si="312"/>
        <v>0</v>
      </c>
      <c r="I1907" s="2">
        <f t="shared" si="312"/>
        <v>0</v>
      </c>
      <c r="J1907" s="2">
        <f t="shared" si="312"/>
        <v>0</v>
      </c>
      <c r="K1907" s="2">
        <f t="shared" si="312"/>
        <v>0</v>
      </c>
      <c r="L1907" s="7"/>
    </row>
    <row r="1908" spans="1:12" x14ac:dyDescent="0.25">
      <c r="A1908" s="612"/>
      <c r="B1908" s="13"/>
      <c r="C1908" s="2"/>
      <c r="D1908" s="2"/>
      <c r="E1908" s="2"/>
      <c r="F1908" s="2"/>
      <c r="G1908" s="2"/>
      <c r="H1908" s="2"/>
      <c r="I1908" s="2"/>
      <c r="J1908" s="2"/>
      <c r="K1908" s="2"/>
      <c r="L1908" s="7"/>
    </row>
    <row r="1909" spans="1:12" x14ac:dyDescent="0.25">
      <c r="A1909" s="612"/>
      <c r="B1909" s="612"/>
      <c r="C1909" s="3">
        <f t="shared" ref="C1909:K1909" si="313">C1903+C1907</f>
        <v>320</v>
      </c>
      <c r="D1909" s="3">
        <f t="shared" si="313"/>
        <v>133356184</v>
      </c>
      <c r="E1909" s="3">
        <f t="shared" si="313"/>
        <v>2310000</v>
      </c>
      <c r="F1909" s="3">
        <f t="shared" si="313"/>
        <v>9650378</v>
      </c>
      <c r="G1909" s="3">
        <f t="shared" si="313"/>
        <v>145316562</v>
      </c>
      <c r="H1909" s="3">
        <f t="shared" si="313"/>
        <v>464762330</v>
      </c>
      <c r="I1909" s="3">
        <f t="shared" si="313"/>
        <v>9600000</v>
      </c>
      <c r="J1909" s="3">
        <f t="shared" si="313"/>
        <v>0</v>
      </c>
      <c r="K1909" s="3">
        <f t="shared" si="313"/>
        <v>474362330</v>
      </c>
      <c r="L1909" s="7"/>
    </row>
    <row r="1910" spans="1:12" x14ac:dyDescent="0.25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7"/>
    </row>
    <row r="1911" spans="1:12" x14ac:dyDescent="0.25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7"/>
    </row>
    <row r="1912" spans="1:12" ht="20.25" x14ac:dyDescent="0.3">
      <c r="A1912" s="961" t="s">
        <v>225</v>
      </c>
      <c r="B1912" s="961"/>
      <c r="C1912" s="961"/>
      <c r="D1912" s="961"/>
      <c r="E1912" s="961"/>
      <c r="F1912" s="961"/>
      <c r="G1912" s="961"/>
      <c r="H1912" s="961"/>
      <c r="I1912" s="961"/>
      <c r="J1912" s="961"/>
      <c r="K1912" s="961"/>
      <c r="L1912" s="7"/>
    </row>
    <row r="1913" spans="1:12" ht="18" x14ac:dyDescent="0.25">
      <c r="A1913" s="949" t="s">
        <v>226</v>
      </c>
      <c r="B1913" s="949"/>
      <c r="C1913" s="949"/>
      <c r="D1913" s="949"/>
      <c r="E1913" s="949"/>
      <c r="F1913" s="949"/>
      <c r="G1913" s="949"/>
      <c r="H1913" s="949"/>
      <c r="I1913" s="949"/>
      <c r="J1913" s="949"/>
      <c r="K1913" s="949"/>
      <c r="L1913" s="7"/>
    </row>
    <row r="1914" spans="1:12" ht="18" x14ac:dyDescent="0.25">
      <c r="A1914" s="949" t="s">
        <v>227</v>
      </c>
      <c r="B1914" s="950"/>
      <c r="C1914" s="950"/>
      <c r="D1914" s="950"/>
      <c r="E1914" s="950"/>
      <c r="F1914" s="950"/>
      <c r="G1914" s="950"/>
      <c r="H1914" s="950"/>
      <c r="I1914" s="950"/>
      <c r="J1914" s="950"/>
      <c r="K1914" s="950"/>
      <c r="L1914" s="7"/>
    </row>
    <row r="1915" spans="1:12" x14ac:dyDescent="0.25">
      <c r="A1915" s="965" t="s">
        <v>495</v>
      </c>
      <c r="B1915" s="965"/>
      <c r="C1915" s="965"/>
      <c r="D1915" s="965"/>
      <c r="E1915" s="965"/>
      <c r="F1915" s="965"/>
      <c r="G1915" s="965"/>
      <c r="H1915" s="965"/>
      <c r="I1915" s="965"/>
      <c r="J1915" s="965"/>
      <c r="K1915" s="965"/>
      <c r="L1915" s="7"/>
    </row>
    <row r="1916" spans="1:12" ht="48.75" x14ac:dyDescent="0.25">
      <c r="A1916" s="10"/>
      <c r="B1916" s="9" t="s">
        <v>228</v>
      </c>
      <c r="C1916" s="9" t="s">
        <v>798</v>
      </c>
      <c r="D1916" s="9" t="s">
        <v>229</v>
      </c>
      <c r="E1916" s="9" t="s">
        <v>468</v>
      </c>
      <c r="F1916" s="9" t="s">
        <v>231</v>
      </c>
      <c r="G1916" s="9" t="s">
        <v>232</v>
      </c>
      <c r="H1916" s="9" t="s">
        <v>233</v>
      </c>
      <c r="I1916" s="9" t="s">
        <v>469</v>
      </c>
      <c r="J1916" s="9" t="s">
        <v>234</v>
      </c>
      <c r="K1916" s="609" t="s">
        <v>799</v>
      </c>
      <c r="L1916" s="7"/>
    </row>
    <row r="1917" spans="1:12" s="17" customFormat="1" x14ac:dyDescent="0.25">
      <c r="A1917" s="10"/>
      <c r="B1917" s="9"/>
      <c r="C1917" s="9"/>
      <c r="D1917" s="9"/>
      <c r="E1917" s="9"/>
      <c r="F1917" s="9"/>
      <c r="G1917" s="9"/>
      <c r="H1917" s="9"/>
      <c r="I1917" s="9"/>
      <c r="J1917" s="9"/>
      <c r="K1917" s="609" t="s">
        <v>235</v>
      </c>
      <c r="L1917" s="7"/>
    </row>
    <row r="1918" spans="1:12" s="4" customFormat="1" x14ac:dyDescent="0.25">
      <c r="A1918" s="612"/>
      <c r="B1918" s="5" t="s">
        <v>824</v>
      </c>
      <c r="C1918" s="2">
        <v>2</v>
      </c>
      <c r="D1918" s="2">
        <v>369171</v>
      </c>
      <c r="E1918" s="2">
        <v>30000</v>
      </c>
      <c r="F1918" s="2"/>
      <c r="G1918" s="2">
        <f t="shared" ref="G1918:G1949" si="314">SUM(D1918:F1918)</f>
        <v>399171</v>
      </c>
      <c r="H1918" s="2">
        <f t="shared" ref="H1918:H1949" si="315">C1918*D1918</f>
        <v>738342</v>
      </c>
      <c r="I1918" s="2">
        <f t="shared" ref="I1918:I1949" si="316">C1918*E1918</f>
        <v>60000</v>
      </c>
      <c r="J1918" s="2">
        <f t="shared" ref="J1918:J1949" si="317">C1918*F1918</f>
        <v>0</v>
      </c>
      <c r="K1918" s="2">
        <f t="shared" ref="K1918:K1949" si="318">C1918*G1918</f>
        <v>798342</v>
      </c>
      <c r="L1918" s="7"/>
    </row>
    <row r="1919" spans="1:12" s="17" customFormat="1" x14ac:dyDescent="0.25">
      <c r="A1919" s="612"/>
      <c r="B1919" s="5" t="s">
        <v>264</v>
      </c>
      <c r="C1919" s="2">
        <v>5</v>
      </c>
      <c r="D1919" s="2">
        <v>466718</v>
      </c>
      <c r="E1919" s="2">
        <v>30000</v>
      </c>
      <c r="F1919" s="2"/>
      <c r="G1919" s="2">
        <f t="shared" si="314"/>
        <v>496718</v>
      </c>
      <c r="H1919" s="2">
        <f t="shared" si="315"/>
        <v>2333590</v>
      </c>
      <c r="I1919" s="2">
        <f t="shared" si="316"/>
        <v>150000</v>
      </c>
      <c r="J1919" s="2">
        <f t="shared" si="317"/>
        <v>0</v>
      </c>
      <c r="K1919" s="2">
        <f t="shared" si="318"/>
        <v>2483590</v>
      </c>
      <c r="L1919" s="7"/>
    </row>
    <row r="1920" spans="1:12" s="17" customFormat="1" x14ac:dyDescent="0.25">
      <c r="A1920" s="612" t="s">
        <v>517</v>
      </c>
      <c r="B1920" s="5" t="s">
        <v>267</v>
      </c>
      <c r="C1920" s="2">
        <v>11</v>
      </c>
      <c r="D1920" s="2">
        <v>438011</v>
      </c>
      <c r="E1920" s="2">
        <v>30000</v>
      </c>
      <c r="F1920" s="2">
        <v>106524</v>
      </c>
      <c r="G1920" s="2">
        <f t="shared" si="314"/>
        <v>574535</v>
      </c>
      <c r="H1920" s="2">
        <f t="shared" si="315"/>
        <v>4818121</v>
      </c>
      <c r="I1920" s="2">
        <f t="shared" si="316"/>
        <v>330000</v>
      </c>
      <c r="J1920" s="2">
        <f t="shared" si="317"/>
        <v>1171764</v>
      </c>
      <c r="K1920" s="2">
        <f t="shared" si="318"/>
        <v>6319885</v>
      </c>
      <c r="L1920" s="7"/>
    </row>
    <row r="1921" spans="1:12" s="4" customFormat="1" x14ac:dyDescent="0.25">
      <c r="A1921" s="612"/>
      <c r="B1921" s="5" t="s">
        <v>274</v>
      </c>
      <c r="C1921" s="2">
        <v>4</v>
      </c>
      <c r="D1921" s="2">
        <v>453855</v>
      </c>
      <c r="E1921" s="2">
        <v>30000</v>
      </c>
      <c r="F1921" s="2"/>
      <c r="G1921" s="2">
        <f t="shared" si="314"/>
        <v>483855</v>
      </c>
      <c r="H1921" s="2">
        <f t="shared" si="315"/>
        <v>1815420</v>
      </c>
      <c r="I1921" s="2">
        <f t="shared" si="316"/>
        <v>120000</v>
      </c>
      <c r="J1921" s="2">
        <f t="shared" si="317"/>
        <v>0</v>
      </c>
      <c r="K1921" s="2">
        <f t="shared" si="318"/>
        <v>1935420</v>
      </c>
      <c r="L1921" s="7"/>
    </row>
    <row r="1922" spans="1:12" s="4" customFormat="1" x14ac:dyDescent="0.25">
      <c r="A1922" s="612" t="s">
        <v>517</v>
      </c>
      <c r="B1922" s="5" t="s">
        <v>274</v>
      </c>
      <c r="C1922" s="2">
        <v>3</v>
      </c>
      <c r="D1922" s="2">
        <v>567282</v>
      </c>
      <c r="E1922" s="2">
        <v>30000</v>
      </c>
      <c r="F1922" s="2"/>
      <c r="G1922" s="2">
        <f t="shared" si="314"/>
        <v>597282</v>
      </c>
      <c r="H1922" s="2">
        <f t="shared" si="315"/>
        <v>1701846</v>
      </c>
      <c r="I1922" s="2">
        <f t="shared" si="316"/>
        <v>90000</v>
      </c>
      <c r="J1922" s="2">
        <f t="shared" si="317"/>
        <v>0</v>
      </c>
      <c r="K1922" s="2">
        <f t="shared" si="318"/>
        <v>1791846</v>
      </c>
      <c r="L1922" s="7"/>
    </row>
    <row r="1923" spans="1:12" s="17" customFormat="1" x14ac:dyDescent="0.25">
      <c r="A1923" s="612" t="s">
        <v>517</v>
      </c>
      <c r="B1923" s="5" t="s">
        <v>289</v>
      </c>
      <c r="C1923" s="2">
        <v>9</v>
      </c>
      <c r="D1923" s="2">
        <v>614041</v>
      </c>
      <c r="E1923" s="2">
        <v>30000</v>
      </c>
      <c r="F1923" s="2"/>
      <c r="G1923" s="2">
        <f t="shared" si="314"/>
        <v>644041</v>
      </c>
      <c r="H1923" s="2">
        <f t="shared" si="315"/>
        <v>5526369</v>
      </c>
      <c r="I1923" s="2">
        <f t="shared" si="316"/>
        <v>270000</v>
      </c>
      <c r="J1923" s="2">
        <f t="shared" si="317"/>
        <v>0</v>
      </c>
      <c r="K1923" s="2">
        <f t="shared" si="318"/>
        <v>5796369</v>
      </c>
      <c r="L1923" s="7"/>
    </row>
    <row r="1924" spans="1:12" s="17" customFormat="1" x14ac:dyDescent="0.25">
      <c r="A1924" s="612" t="s">
        <v>517</v>
      </c>
      <c r="B1924" s="5" t="s">
        <v>291</v>
      </c>
      <c r="C1924" s="2">
        <v>1</v>
      </c>
      <c r="D1924" s="2">
        <v>649829</v>
      </c>
      <c r="E1924" s="2">
        <v>30000</v>
      </c>
      <c r="F1924" s="2">
        <v>136836</v>
      </c>
      <c r="G1924" s="2">
        <f t="shared" si="314"/>
        <v>816665</v>
      </c>
      <c r="H1924" s="2">
        <f t="shared" si="315"/>
        <v>649829</v>
      </c>
      <c r="I1924" s="2">
        <f t="shared" si="316"/>
        <v>30000</v>
      </c>
      <c r="J1924" s="2">
        <f t="shared" si="317"/>
        <v>136836</v>
      </c>
      <c r="K1924" s="2">
        <f t="shared" si="318"/>
        <v>816665</v>
      </c>
      <c r="L1924" s="7"/>
    </row>
    <row r="1925" spans="1:12" x14ac:dyDescent="0.25">
      <c r="A1925" s="612" t="s">
        <v>517</v>
      </c>
      <c r="B1925" s="5" t="s">
        <v>297</v>
      </c>
      <c r="C1925" s="2">
        <v>13</v>
      </c>
      <c r="D1925" s="2">
        <v>558422</v>
      </c>
      <c r="E1925" s="2">
        <v>30000</v>
      </c>
      <c r="F1925" s="2"/>
      <c r="G1925" s="2">
        <f t="shared" si="314"/>
        <v>588422</v>
      </c>
      <c r="H1925" s="2">
        <f t="shared" si="315"/>
        <v>7259486</v>
      </c>
      <c r="I1925" s="2">
        <f t="shared" si="316"/>
        <v>390000</v>
      </c>
      <c r="J1925" s="2">
        <f t="shared" si="317"/>
        <v>0</v>
      </c>
      <c r="K1925" s="2">
        <f t="shared" si="318"/>
        <v>7649486</v>
      </c>
      <c r="L1925" s="7"/>
    </row>
    <row r="1926" spans="1:12" s="17" customFormat="1" x14ac:dyDescent="0.25">
      <c r="A1926" s="612" t="s">
        <v>517</v>
      </c>
      <c r="B1926" s="5" t="s">
        <v>311</v>
      </c>
      <c r="C1926" s="2">
        <v>1</v>
      </c>
      <c r="D1926" s="2">
        <v>558422</v>
      </c>
      <c r="E1926" s="2">
        <v>30000</v>
      </c>
      <c r="F1926" s="2">
        <v>240384</v>
      </c>
      <c r="G1926" s="2">
        <f t="shared" si="314"/>
        <v>828806</v>
      </c>
      <c r="H1926" s="2">
        <f t="shared" si="315"/>
        <v>558422</v>
      </c>
      <c r="I1926" s="2">
        <f t="shared" si="316"/>
        <v>30000</v>
      </c>
      <c r="J1926" s="2">
        <f t="shared" si="317"/>
        <v>240384</v>
      </c>
      <c r="K1926" s="2">
        <f t="shared" si="318"/>
        <v>828806</v>
      </c>
      <c r="L1926" s="7"/>
    </row>
    <row r="1927" spans="1:12" x14ac:dyDescent="0.25">
      <c r="A1927" s="612" t="s">
        <v>517</v>
      </c>
      <c r="B1927" s="5" t="s">
        <v>312</v>
      </c>
      <c r="C1927" s="2">
        <v>26</v>
      </c>
      <c r="D1927" s="2">
        <v>819257</v>
      </c>
      <c r="E1927" s="2">
        <v>30000</v>
      </c>
      <c r="F1927" s="2"/>
      <c r="G1927" s="2">
        <f t="shared" si="314"/>
        <v>849257</v>
      </c>
      <c r="H1927" s="2">
        <f t="shared" si="315"/>
        <v>21300682</v>
      </c>
      <c r="I1927" s="2">
        <f t="shared" si="316"/>
        <v>780000</v>
      </c>
      <c r="J1927" s="2">
        <f t="shared" si="317"/>
        <v>0</v>
      </c>
      <c r="K1927" s="2">
        <f t="shared" si="318"/>
        <v>22080682</v>
      </c>
      <c r="L1927" s="7"/>
    </row>
    <row r="1928" spans="1:12" x14ac:dyDescent="0.25">
      <c r="A1928" s="612"/>
      <c r="B1928" s="5" t="s">
        <v>312</v>
      </c>
      <c r="C1928" s="2">
        <v>4</v>
      </c>
      <c r="D1928" s="2">
        <v>684340</v>
      </c>
      <c r="E1928" s="2">
        <v>30000</v>
      </c>
      <c r="F1928" s="2"/>
      <c r="G1928" s="2">
        <f t="shared" si="314"/>
        <v>714340</v>
      </c>
      <c r="H1928" s="2">
        <f t="shared" si="315"/>
        <v>2737360</v>
      </c>
      <c r="I1928" s="2">
        <f t="shared" si="316"/>
        <v>120000</v>
      </c>
      <c r="J1928" s="2">
        <f t="shared" si="317"/>
        <v>0</v>
      </c>
      <c r="K1928" s="2">
        <f t="shared" si="318"/>
        <v>2857360</v>
      </c>
      <c r="L1928" s="7"/>
    </row>
    <row r="1929" spans="1:12" x14ac:dyDescent="0.25">
      <c r="A1929" s="612"/>
      <c r="B1929" s="5" t="s">
        <v>313</v>
      </c>
      <c r="C1929" s="2">
        <v>1</v>
      </c>
      <c r="D1929" s="2">
        <v>707443</v>
      </c>
      <c r="E1929" s="2">
        <v>30000</v>
      </c>
      <c r="F1929" s="2"/>
      <c r="G1929" s="2">
        <f t="shared" si="314"/>
        <v>737443</v>
      </c>
      <c r="H1929" s="2">
        <f t="shared" si="315"/>
        <v>707443</v>
      </c>
      <c r="I1929" s="2">
        <f t="shared" si="316"/>
        <v>30000</v>
      </c>
      <c r="J1929" s="2">
        <f t="shared" si="317"/>
        <v>0</v>
      </c>
      <c r="K1929" s="2">
        <f t="shared" si="318"/>
        <v>737443</v>
      </c>
      <c r="L1929" s="7"/>
    </row>
    <row r="1930" spans="1:12" x14ac:dyDescent="0.25">
      <c r="A1930" s="612" t="s">
        <v>517</v>
      </c>
      <c r="B1930" s="5" t="s">
        <v>316</v>
      </c>
      <c r="C1930" s="2">
        <v>1</v>
      </c>
      <c r="D1930" s="2">
        <v>1340348</v>
      </c>
      <c r="E1930" s="2">
        <v>30000</v>
      </c>
      <c r="F1930" s="2">
        <v>270523</v>
      </c>
      <c r="G1930" s="2">
        <f t="shared" si="314"/>
        <v>1640871</v>
      </c>
      <c r="H1930" s="2">
        <f t="shared" si="315"/>
        <v>1340348</v>
      </c>
      <c r="I1930" s="2">
        <f t="shared" si="316"/>
        <v>30000</v>
      </c>
      <c r="J1930" s="2">
        <f t="shared" si="317"/>
        <v>270523</v>
      </c>
      <c r="K1930" s="2">
        <f t="shared" si="318"/>
        <v>1640871</v>
      </c>
      <c r="L1930" s="7"/>
    </row>
    <row r="1931" spans="1:12" s="17" customFormat="1" x14ac:dyDescent="0.25">
      <c r="A1931" s="612"/>
      <c r="B1931" s="5" t="s">
        <v>316</v>
      </c>
      <c r="C1931" s="2">
        <v>1</v>
      </c>
      <c r="D1931" s="2">
        <v>776752</v>
      </c>
      <c r="E1931" s="2">
        <v>30000</v>
      </c>
      <c r="F1931" s="2"/>
      <c r="G1931" s="2">
        <f t="shared" si="314"/>
        <v>806752</v>
      </c>
      <c r="H1931" s="2">
        <f t="shared" si="315"/>
        <v>776752</v>
      </c>
      <c r="I1931" s="2">
        <f t="shared" si="316"/>
        <v>30000</v>
      </c>
      <c r="J1931" s="2">
        <f t="shared" si="317"/>
        <v>0</v>
      </c>
      <c r="K1931" s="2">
        <f t="shared" si="318"/>
        <v>806752</v>
      </c>
      <c r="L1931" s="7"/>
    </row>
    <row r="1932" spans="1:12" s="17" customFormat="1" x14ac:dyDescent="0.25">
      <c r="A1932" s="612"/>
      <c r="B1932" s="5" t="s">
        <v>317</v>
      </c>
      <c r="C1932" s="2">
        <v>1</v>
      </c>
      <c r="D1932" s="2">
        <v>799855</v>
      </c>
      <c r="E1932" s="2">
        <v>30000</v>
      </c>
      <c r="F1932" s="2"/>
      <c r="G1932" s="2">
        <f t="shared" si="314"/>
        <v>829855</v>
      </c>
      <c r="H1932" s="2">
        <f t="shared" si="315"/>
        <v>799855</v>
      </c>
      <c r="I1932" s="2">
        <f t="shared" si="316"/>
        <v>30000</v>
      </c>
      <c r="J1932" s="2">
        <f t="shared" si="317"/>
        <v>0</v>
      </c>
      <c r="K1932" s="2">
        <f t="shared" si="318"/>
        <v>829855</v>
      </c>
      <c r="L1932" s="7"/>
    </row>
    <row r="1933" spans="1:12" x14ac:dyDescent="0.25">
      <c r="A1933" s="612" t="s">
        <v>517</v>
      </c>
      <c r="B1933" s="5" t="s">
        <v>317</v>
      </c>
      <c r="C1933" s="2">
        <v>3</v>
      </c>
      <c r="D1933" s="2">
        <v>1378155</v>
      </c>
      <c r="E1933" s="2">
        <v>30000</v>
      </c>
      <c r="F1933" s="2">
        <v>276545</v>
      </c>
      <c r="G1933" s="2">
        <f t="shared" si="314"/>
        <v>1684700</v>
      </c>
      <c r="H1933" s="2">
        <f t="shared" si="315"/>
        <v>4134465</v>
      </c>
      <c r="I1933" s="2">
        <f t="shared" si="316"/>
        <v>90000</v>
      </c>
      <c r="J1933" s="2">
        <f t="shared" si="317"/>
        <v>829635</v>
      </c>
      <c r="K1933" s="2">
        <f t="shared" si="318"/>
        <v>5054100</v>
      </c>
      <c r="L1933" s="7"/>
    </row>
    <row r="1934" spans="1:12" x14ac:dyDescent="0.25">
      <c r="A1934" s="612"/>
      <c r="B1934" s="5" t="s">
        <v>322</v>
      </c>
      <c r="C1934" s="2">
        <v>1</v>
      </c>
      <c r="D1934" s="2">
        <v>915371</v>
      </c>
      <c r="E1934" s="2">
        <v>30000</v>
      </c>
      <c r="F1934" s="2"/>
      <c r="G1934" s="2">
        <f t="shared" si="314"/>
        <v>945371</v>
      </c>
      <c r="H1934" s="2">
        <f t="shared" si="315"/>
        <v>915371</v>
      </c>
      <c r="I1934" s="2">
        <f t="shared" si="316"/>
        <v>30000</v>
      </c>
      <c r="J1934" s="2">
        <f t="shared" si="317"/>
        <v>0</v>
      </c>
      <c r="K1934" s="2">
        <f t="shared" si="318"/>
        <v>945371</v>
      </c>
      <c r="L1934" s="7"/>
    </row>
    <row r="1935" spans="1:12" x14ac:dyDescent="0.25">
      <c r="A1935" s="612"/>
      <c r="B1935" s="5" t="s">
        <v>323</v>
      </c>
      <c r="C1935" s="2">
        <v>1</v>
      </c>
      <c r="D1935" s="2">
        <v>938474</v>
      </c>
      <c r="E1935" s="2">
        <v>30000</v>
      </c>
      <c r="F1935" s="2"/>
      <c r="G1935" s="2">
        <f t="shared" si="314"/>
        <v>968474</v>
      </c>
      <c r="H1935" s="2">
        <f t="shared" si="315"/>
        <v>938474</v>
      </c>
      <c r="I1935" s="2">
        <f t="shared" si="316"/>
        <v>30000</v>
      </c>
      <c r="J1935" s="2">
        <f t="shared" si="317"/>
        <v>0</v>
      </c>
      <c r="K1935" s="2">
        <f t="shared" si="318"/>
        <v>968474</v>
      </c>
      <c r="L1935" s="7"/>
    </row>
    <row r="1936" spans="1:12" s="17" customFormat="1" x14ac:dyDescent="0.25">
      <c r="A1936" s="612"/>
      <c r="B1936" s="5" t="s">
        <v>324</v>
      </c>
      <c r="C1936" s="2">
        <v>1</v>
      </c>
      <c r="D1936" s="2">
        <v>961577</v>
      </c>
      <c r="E1936" s="2">
        <v>30000</v>
      </c>
      <c r="F1936" s="2"/>
      <c r="G1936" s="2">
        <f t="shared" si="314"/>
        <v>991577</v>
      </c>
      <c r="H1936" s="2">
        <f t="shared" si="315"/>
        <v>961577</v>
      </c>
      <c r="I1936" s="2">
        <f t="shared" si="316"/>
        <v>30000</v>
      </c>
      <c r="J1936" s="2">
        <f t="shared" si="317"/>
        <v>0</v>
      </c>
      <c r="K1936" s="2">
        <f t="shared" si="318"/>
        <v>991577</v>
      </c>
      <c r="L1936" s="7"/>
    </row>
    <row r="1937" spans="1:12" s="17" customFormat="1" x14ac:dyDescent="0.25">
      <c r="A1937" s="612" t="s">
        <v>1014</v>
      </c>
      <c r="B1937" s="5" t="s">
        <v>326</v>
      </c>
      <c r="C1937" s="2">
        <v>1</v>
      </c>
      <c r="D1937" s="2">
        <v>1336307</v>
      </c>
      <c r="E1937" s="2">
        <v>30000</v>
      </c>
      <c r="F1937" s="2">
        <v>271066</v>
      </c>
      <c r="G1937" s="2">
        <f t="shared" si="314"/>
        <v>1637373</v>
      </c>
      <c r="H1937" s="2">
        <f t="shared" si="315"/>
        <v>1336307</v>
      </c>
      <c r="I1937" s="2">
        <f t="shared" si="316"/>
        <v>30000</v>
      </c>
      <c r="J1937" s="2">
        <f t="shared" si="317"/>
        <v>271066</v>
      </c>
      <c r="K1937" s="2">
        <f t="shared" si="318"/>
        <v>1637373</v>
      </c>
      <c r="L1937" s="7"/>
    </row>
    <row r="1938" spans="1:12" s="17" customFormat="1" x14ac:dyDescent="0.25">
      <c r="A1938" s="612"/>
      <c r="B1938" s="5" t="s">
        <v>327</v>
      </c>
      <c r="C1938" s="2">
        <v>1</v>
      </c>
      <c r="D1938" s="2">
        <v>857983</v>
      </c>
      <c r="E1938" s="2">
        <v>30000</v>
      </c>
      <c r="F1938" s="2"/>
      <c r="G1938" s="2">
        <f t="shared" si="314"/>
        <v>887983</v>
      </c>
      <c r="H1938" s="2">
        <f t="shared" si="315"/>
        <v>857983</v>
      </c>
      <c r="I1938" s="2">
        <f t="shared" si="316"/>
        <v>30000</v>
      </c>
      <c r="J1938" s="2">
        <f t="shared" si="317"/>
        <v>0</v>
      </c>
      <c r="K1938" s="2">
        <f t="shared" si="318"/>
        <v>887983</v>
      </c>
      <c r="L1938" s="7"/>
    </row>
    <row r="1939" spans="1:12" s="17" customFormat="1" x14ac:dyDescent="0.25">
      <c r="A1939" s="612" t="s">
        <v>1014</v>
      </c>
      <c r="B1939" s="5" t="s">
        <v>327</v>
      </c>
      <c r="C1939" s="2">
        <v>13</v>
      </c>
      <c r="D1939" s="2">
        <v>1350780</v>
      </c>
      <c r="E1939" s="2">
        <v>30000</v>
      </c>
      <c r="F1939" s="2">
        <v>276991</v>
      </c>
      <c r="G1939" s="2">
        <f t="shared" si="314"/>
        <v>1657771</v>
      </c>
      <c r="H1939" s="2">
        <f t="shared" si="315"/>
        <v>17560140</v>
      </c>
      <c r="I1939" s="2">
        <f t="shared" si="316"/>
        <v>390000</v>
      </c>
      <c r="J1939" s="2">
        <f t="shared" si="317"/>
        <v>3600883</v>
      </c>
      <c r="K1939" s="2">
        <f t="shared" si="318"/>
        <v>21551023</v>
      </c>
      <c r="L1939" s="7"/>
    </row>
    <row r="1940" spans="1:12" s="17" customFormat="1" x14ac:dyDescent="0.25">
      <c r="A1940" s="612"/>
      <c r="B1940" s="5" t="s">
        <v>328</v>
      </c>
      <c r="C1940" s="2">
        <v>7</v>
      </c>
      <c r="D1940" s="2">
        <v>879772</v>
      </c>
      <c r="E1940" s="2">
        <v>30000</v>
      </c>
      <c r="F1940" s="2"/>
      <c r="G1940" s="2">
        <f t="shared" si="314"/>
        <v>909772</v>
      </c>
      <c r="H1940" s="2">
        <f t="shared" si="315"/>
        <v>6158404</v>
      </c>
      <c r="I1940" s="2">
        <f t="shared" si="316"/>
        <v>210000</v>
      </c>
      <c r="J1940" s="2">
        <f t="shared" si="317"/>
        <v>0</v>
      </c>
      <c r="K1940" s="2">
        <f t="shared" si="318"/>
        <v>6368404</v>
      </c>
      <c r="L1940" s="7"/>
    </row>
    <row r="1941" spans="1:12" s="17" customFormat="1" x14ac:dyDescent="0.25">
      <c r="A1941" s="612" t="s">
        <v>1014</v>
      </c>
      <c r="B1941" s="5" t="s">
        <v>328</v>
      </c>
      <c r="C1941" s="2">
        <v>1</v>
      </c>
      <c r="D1941" s="2">
        <v>1425243</v>
      </c>
      <c r="E1941" s="2">
        <v>30000</v>
      </c>
      <c r="F1941" s="2">
        <v>285316</v>
      </c>
      <c r="G1941" s="2">
        <f t="shared" si="314"/>
        <v>1740559</v>
      </c>
      <c r="H1941" s="2">
        <f t="shared" si="315"/>
        <v>1425243</v>
      </c>
      <c r="I1941" s="2">
        <f t="shared" si="316"/>
        <v>30000</v>
      </c>
      <c r="J1941" s="2">
        <f t="shared" si="317"/>
        <v>285316</v>
      </c>
      <c r="K1941" s="2">
        <f t="shared" si="318"/>
        <v>1740559</v>
      </c>
      <c r="L1941" s="7"/>
    </row>
    <row r="1942" spans="1:12" x14ac:dyDescent="0.25">
      <c r="A1942" s="612"/>
      <c r="B1942" s="5" t="s">
        <v>331</v>
      </c>
      <c r="C1942" s="2">
        <v>16</v>
      </c>
      <c r="D1942" s="2">
        <v>960124</v>
      </c>
      <c r="E1942" s="2">
        <v>30000</v>
      </c>
      <c r="F1942" s="2"/>
      <c r="G1942" s="2">
        <f t="shared" si="314"/>
        <v>990124</v>
      </c>
      <c r="H1942" s="2">
        <f t="shared" si="315"/>
        <v>15361984</v>
      </c>
      <c r="I1942" s="2">
        <f t="shared" si="316"/>
        <v>480000</v>
      </c>
      <c r="J1942" s="2">
        <f t="shared" si="317"/>
        <v>0</v>
      </c>
      <c r="K1942" s="2">
        <f t="shared" si="318"/>
        <v>15841984</v>
      </c>
      <c r="L1942" s="7"/>
    </row>
    <row r="1943" spans="1:12" x14ac:dyDescent="0.25">
      <c r="A1943" s="612"/>
      <c r="B1943" s="5" t="s">
        <v>331</v>
      </c>
      <c r="C1943" s="2">
        <v>4</v>
      </c>
      <c r="D1943" s="2">
        <v>1550298</v>
      </c>
      <c r="E1943" s="2">
        <v>30000</v>
      </c>
      <c r="F1943" s="2"/>
      <c r="G1943" s="2">
        <f t="shared" si="314"/>
        <v>1580298</v>
      </c>
      <c r="H1943" s="2">
        <f t="shared" si="315"/>
        <v>6201192</v>
      </c>
      <c r="I1943" s="2">
        <f t="shared" si="316"/>
        <v>120000</v>
      </c>
      <c r="J1943" s="2">
        <f t="shared" si="317"/>
        <v>0</v>
      </c>
      <c r="K1943" s="2">
        <f t="shared" si="318"/>
        <v>6321192</v>
      </c>
      <c r="L1943" s="7"/>
    </row>
    <row r="1944" spans="1:12" s="17" customFormat="1" x14ac:dyDescent="0.25">
      <c r="A1944" s="612"/>
      <c r="B1944" s="5" t="s">
        <v>334</v>
      </c>
      <c r="C1944" s="2">
        <v>1</v>
      </c>
      <c r="D1944" s="2">
        <v>1040476</v>
      </c>
      <c r="E1944" s="2">
        <v>30000</v>
      </c>
      <c r="F1944" s="2"/>
      <c r="G1944" s="2">
        <f t="shared" si="314"/>
        <v>1070476</v>
      </c>
      <c r="H1944" s="2">
        <f t="shared" si="315"/>
        <v>1040476</v>
      </c>
      <c r="I1944" s="2">
        <f t="shared" si="316"/>
        <v>30000</v>
      </c>
      <c r="J1944" s="2">
        <f t="shared" si="317"/>
        <v>0</v>
      </c>
      <c r="K1944" s="2">
        <f t="shared" si="318"/>
        <v>1070476</v>
      </c>
      <c r="L1944" s="7"/>
    </row>
    <row r="1945" spans="1:12" s="17" customFormat="1" x14ac:dyDescent="0.25">
      <c r="A1945" s="612"/>
      <c r="B1945" s="5" t="s">
        <v>338</v>
      </c>
      <c r="C1945" s="2">
        <v>1</v>
      </c>
      <c r="D1945" s="2">
        <v>1869982</v>
      </c>
      <c r="E1945" s="2">
        <v>30000</v>
      </c>
      <c r="F1945" s="2">
        <v>356619</v>
      </c>
      <c r="G1945" s="2">
        <f t="shared" si="314"/>
        <v>2256601</v>
      </c>
      <c r="H1945" s="2">
        <f t="shared" si="315"/>
        <v>1869982</v>
      </c>
      <c r="I1945" s="2">
        <f t="shared" si="316"/>
        <v>30000</v>
      </c>
      <c r="J1945" s="2">
        <f t="shared" si="317"/>
        <v>356619</v>
      </c>
      <c r="K1945" s="2">
        <f t="shared" si="318"/>
        <v>2256601</v>
      </c>
      <c r="L1945" s="7"/>
    </row>
    <row r="1946" spans="1:12" s="17" customFormat="1" x14ac:dyDescent="0.25">
      <c r="A1946" s="612" t="s">
        <v>517</v>
      </c>
      <c r="B1946" s="5" t="s">
        <v>341</v>
      </c>
      <c r="C1946" s="2">
        <v>1</v>
      </c>
      <c r="D1946" s="2">
        <v>1569517</v>
      </c>
      <c r="E1946" s="2">
        <v>30000</v>
      </c>
      <c r="F1946" s="2">
        <v>307965</v>
      </c>
      <c r="G1946" s="2">
        <f t="shared" si="314"/>
        <v>1907482</v>
      </c>
      <c r="H1946" s="2">
        <f t="shared" si="315"/>
        <v>1569517</v>
      </c>
      <c r="I1946" s="2">
        <f t="shared" si="316"/>
        <v>30000</v>
      </c>
      <c r="J1946" s="2">
        <f t="shared" si="317"/>
        <v>307965</v>
      </c>
      <c r="K1946" s="2">
        <f t="shared" si="318"/>
        <v>1907482</v>
      </c>
      <c r="L1946" s="7"/>
    </row>
    <row r="1947" spans="1:12" s="17" customFormat="1" x14ac:dyDescent="0.25">
      <c r="A1947" s="612" t="s">
        <v>517</v>
      </c>
      <c r="B1947" s="5" t="s">
        <v>342</v>
      </c>
      <c r="C1947" s="2">
        <v>6</v>
      </c>
      <c r="D1947" s="2">
        <v>1618559</v>
      </c>
      <c r="E1947" s="2">
        <v>30000</v>
      </c>
      <c r="F1947" s="2">
        <v>315936</v>
      </c>
      <c r="G1947" s="2">
        <f t="shared" si="314"/>
        <v>1964495</v>
      </c>
      <c r="H1947" s="2">
        <f t="shared" si="315"/>
        <v>9711354</v>
      </c>
      <c r="I1947" s="2">
        <f t="shared" si="316"/>
        <v>180000</v>
      </c>
      <c r="J1947" s="2">
        <f t="shared" si="317"/>
        <v>1895616</v>
      </c>
      <c r="K1947" s="2">
        <f t="shared" si="318"/>
        <v>11786970</v>
      </c>
      <c r="L1947" s="7"/>
    </row>
    <row r="1948" spans="1:12" x14ac:dyDescent="0.25">
      <c r="A1948" s="612"/>
      <c r="B1948" s="5" t="s">
        <v>344</v>
      </c>
      <c r="C1948" s="2">
        <v>3</v>
      </c>
      <c r="D1948" s="2">
        <v>1055475</v>
      </c>
      <c r="E1948" s="2">
        <v>30000</v>
      </c>
      <c r="F1948" s="2"/>
      <c r="G1948" s="2">
        <f t="shared" si="314"/>
        <v>1085475</v>
      </c>
      <c r="H1948" s="2">
        <f t="shared" si="315"/>
        <v>3166425</v>
      </c>
      <c r="I1948" s="2">
        <f t="shared" si="316"/>
        <v>90000</v>
      </c>
      <c r="J1948" s="2">
        <f t="shared" si="317"/>
        <v>0</v>
      </c>
      <c r="K1948" s="2">
        <f t="shared" si="318"/>
        <v>3256425</v>
      </c>
      <c r="L1948" s="7"/>
    </row>
    <row r="1949" spans="1:12" s="17" customFormat="1" x14ac:dyDescent="0.25">
      <c r="A1949" s="612"/>
      <c r="B1949" s="5" t="s">
        <v>346</v>
      </c>
      <c r="C1949" s="2">
        <v>1</v>
      </c>
      <c r="D1949" s="2">
        <v>1118722</v>
      </c>
      <c r="E1949" s="2">
        <v>30000</v>
      </c>
      <c r="F1949" s="2"/>
      <c r="G1949" s="2">
        <f t="shared" si="314"/>
        <v>1148722</v>
      </c>
      <c r="H1949" s="2">
        <f t="shared" si="315"/>
        <v>1118722</v>
      </c>
      <c r="I1949" s="2">
        <f t="shared" si="316"/>
        <v>30000</v>
      </c>
      <c r="J1949" s="2">
        <f t="shared" si="317"/>
        <v>0</v>
      </c>
      <c r="K1949" s="2">
        <f t="shared" si="318"/>
        <v>1148722</v>
      </c>
      <c r="L1949" s="7"/>
    </row>
    <row r="1950" spans="1:12" s="17" customFormat="1" x14ac:dyDescent="0.25">
      <c r="A1950" s="612"/>
      <c r="B1950" s="5" t="s">
        <v>349</v>
      </c>
      <c r="C1950" s="2">
        <v>1</v>
      </c>
      <c r="D1950" s="2">
        <v>1213593</v>
      </c>
      <c r="E1950" s="2">
        <v>30000</v>
      </c>
      <c r="F1950" s="2"/>
      <c r="G1950" s="2">
        <f t="shared" ref="G1950:G1981" si="319">SUM(D1950:F1950)</f>
        <v>1243593</v>
      </c>
      <c r="H1950" s="2">
        <f t="shared" ref="H1950:H1982" si="320">C1950*D1950</f>
        <v>1213593</v>
      </c>
      <c r="I1950" s="2">
        <f t="shared" ref="I1950:I1982" si="321">C1950*E1950</f>
        <v>30000</v>
      </c>
      <c r="J1950" s="2">
        <f t="shared" ref="J1950:J1982" si="322">C1950*F1950</f>
        <v>0</v>
      </c>
      <c r="K1950" s="2">
        <f t="shared" ref="K1950:K1982" si="323">C1950*G1950</f>
        <v>1243593</v>
      </c>
      <c r="L1950" s="7"/>
    </row>
    <row r="1951" spans="1:12" s="17" customFormat="1" x14ac:dyDescent="0.25">
      <c r="A1951" s="612" t="s">
        <v>517</v>
      </c>
      <c r="B1951" s="5" t="s">
        <v>349</v>
      </c>
      <c r="C1951" s="2">
        <v>1</v>
      </c>
      <c r="D1951" s="2">
        <v>1961854</v>
      </c>
      <c r="E1951" s="2">
        <v>30000</v>
      </c>
      <c r="F1951" s="2">
        <v>370906</v>
      </c>
      <c r="G1951" s="2">
        <f t="shared" si="319"/>
        <v>2362760</v>
      </c>
      <c r="H1951" s="2">
        <f t="shared" si="320"/>
        <v>1961854</v>
      </c>
      <c r="I1951" s="2">
        <f t="shared" si="321"/>
        <v>30000</v>
      </c>
      <c r="J1951" s="2">
        <f t="shared" si="322"/>
        <v>370906</v>
      </c>
      <c r="K1951" s="2">
        <f t="shared" si="323"/>
        <v>2362760</v>
      </c>
      <c r="L1951" s="7"/>
    </row>
    <row r="1952" spans="1:12" s="17" customFormat="1" x14ac:dyDescent="0.25">
      <c r="A1952" s="612" t="s">
        <v>517</v>
      </c>
      <c r="B1952" s="5" t="s">
        <v>356</v>
      </c>
      <c r="C1952" s="2">
        <v>1</v>
      </c>
      <c r="D1952" s="2">
        <v>1857064</v>
      </c>
      <c r="E1952" s="2">
        <v>30000</v>
      </c>
      <c r="F1952" s="2">
        <v>351821</v>
      </c>
      <c r="G1952" s="2">
        <f t="shared" si="319"/>
        <v>2238885</v>
      </c>
      <c r="H1952" s="2">
        <f t="shared" si="320"/>
        <v>1857064</v>
      </c>
      <c r="I1952" s="2">
        <f t="shared" si="321"/>
        <v>30000</v>
      </c>
      <c r="J1952" s="2">
        <f t="shared" si="322"/>
        <v>351821</v>
      </c>
      <c r="K1952" s="2">
        <f t="shared" si="323"/>
        <v>2238885</v>
      </c>
      <c r="L1952" s="7"/>
    </row>
    <row r="1953" spans="1:12" s="17" customFormat="1" x14ac:dyDescent="0.25">
      <c r="A1953" s="612"/>
      <c r="B1953" s="5" t="s">
        <v>357</v>
      </c>
      <c r="C1953" s="2">
        <v>1</v>
      </c>
      <c r="D1953" s="2">
        <v>1126631</v>
      </c>
      <c r="E1953" s="2">
        <v>30000</v>
      </c>
      <c r="F1953" s="2"/>
      <c r="G1953" s="2">
        <f t="shared" si="319"/>
        <v>1156631</v>
      </c>
      <c r="H1953" s="2">
        <f t="shared" si="320"/>
        <v>1126631</v>
      </c>
      <c r="I1953" s="2">
        <f t="shared" si="321"/>
        <v>30000</v>
      </c>
      <c r="J1953" s="2">
        <f t="shared" si="322"/>
        <v>0</v>
      </c>
      <c r="K1953" s="2">
        <f t="shared" si="323"/>
        <v>1156631</v>
      </c>
      <c r="L1953" s="7"/>
    </row>
    <row r="1954" spans="1:12" s="17" customFormat="1" x14ac:dyDescent="0.25">
      <c r="A1954" s="612" t="s">
        <v>517</v>
      </c>
      <c r="B1954" s="5" t="s">
        <v>357</v>
      </c>
      <c r="C1954" s="2">
        <v>1</v>
      </c>
      <c r="D1954" s="2">
        <v>1901527</v>
      </c>
      <c r="E1954" s="2">
        <v>30000</v>
      </c>
      <c r="F1954" s="2">
        <v>352360</v>
      </c>
      <c r="G1954" s="2">
        <f t="shared" si="319"/>
        <v>2283887</v>
      </c>
      <c r="H1954" s="2">
        <f t="shared" si="320"/>
        <v>1901527</v>
      </c>
      <c r="I1954" s="2">
        <f t="shared" si="321"/>
        <v>30000</v>
      </c>
      <c r="J1954" s="2">
        <f t="shared" si="322"/>
        <v>352360</v>
      </c>
      <c r="K1954" s="2">
        <f t="shared" si="323"/>
        <v>2283887</v>
      </c>
      <c r="L1954" s="7"/>
    </row>
    <row r="1955" spans="1:12" s="17" customFormat="1" x14ac:dyDescent="0.25">
      <c r="A1955" s="612"/>
      <c r="B1955" s="5" t="s">
        <v>358</v>
      </c>
      <c r="C1955" s="2">
        <v>2</v>
      </c>
      <c r="D1955" s="2">
        <v>1162530</v>
      </c>
      <c r="E1955" s="2">
        <v>30000</v>
      </c>
      <c r="F1955" s="2"/>
      <c r="G1955" s="2">
        <f t="shared" si="319"/>
        <v>1192530</v>
      </c>
      <c r="H1955" s="2">
        <f t="shared" si="320"/>
        <v>2325060</v>
      </c>
      <c r="I1955" s="2">
        <f t="shared" si="321"/>
        <v>60000</v>
      </c>
      <c r="J1955" s="2">
        <f t="shared" si="322"/>
        <v>0</v>
      </c>
      <c r="K1955" s="2">
        <f t="shared" si="323"/>
        <v>2385060</v>
      </c>
      <c r="L1955" s="7"/>
    </row>
    <row r="1956" spans="1:12" s="17" customFormat="1" x14ac:dyDescent="0.25">
      <c r="A1956" s="612"/>
      <c r="B1956" s="5" t="s">
        <v>359</v>
      </c>
      <c r="C1956" s="2">
        <v>1</v>
      </c>
      <c r="D1956" s="2">
        <v>1196428</v>
      </c>
      <c r="E1956" s="2">
        <v>30000</v>
      </c>
      <c r="F1956" s="2"/>
      <c r="G1956" s="2">
        <f t="shared" si="319"/>
        <v>1226428</v>
      </c>
      <c r="H1956" s="2">
        <f t="shared" si="320"/>
        <v>1196428</v>
      </c>
      <c r="I1956" s="2">
        <f t="shared" si="321"/>
        <v>30000</v>
      </c>
      <c r="J1956" s="2">
        <f t="shared" si="322"/>
        <v>0</v>
      </c>
      <c r="K1956" s="2">
        <f t="shared" si="323"/>
        <v>1226428</v>
      </c>
      <c r="L1956" s="7"/>
    </row>
    <row r="1957" spans="1:12" x14ac:dyDescent="0.25">
      <c r="A1957" s="612"/>
      <c r="B1957" s="5" t="s">
        <v>361</v>
      </c>
      <c r="C1957" s="2">
        <v>12</v>
      </c>
      <c r="D1957" s="2">
        <v>1264226</v>
      </c>
      <c r="E1957" s="2">
        <v>30000</v>
      </c>
      <c r="F1957" s="2"/>
      <c r="G1957" s="2">
        <f t="shared" si="319"/>
        <v>1294226</v>
      </c>
      <c r="H1957" s="2">
        <f t="shared" si="320"/>
        <v>15170712</v>
      </c>
      <c r="I1957" s="2">
        <f t="shared" si="321"/>
        <v>360000</v>
      </c>
      <c r="J1957" s="2">
        <f t="shared" si="322"/>
        <v>0</v>
      </c>
      <c r="K1957" s="2">
        <f t="shared" si="323"/>
        <v>15530712</v>
      </c>
      <c r="L1957" s="7"/>
    </row>
    <row r="1958" spans="1:12" x14ac:dyDescent="0.25">
      <c r="A1958" s="612" t="s">
        <v>517</v>
      </c>
      <c r="B1958" s="5" t="s">
        <v>361</v>
      </c>
      <c r="C1958" s="2">
        <v>2</v>
      </c>
      <c r="D1958" s="2">
        <v>1782570</v>
      </c>
      <c r="E1958" s="2">
        <v>30000</v>
      </c>
      <c r="F1958" s="2"/>
      <c r="G1958" s="2">
        <f t="shared" si="319"/>
        <v>1812570</v>
      </c>
      <c r="H1958" s="2">
        <f t="shared" si="320"/>
        <v>3565140</v>
      </c>
      <c r="I1958" s="2">
        <f t="shared" si="321"/>
        <v>60000</v>
      </c>
      <c r="J1958" s="2">
        <f t="shared" si="322"/>
        <v>0</v>
      </c>
      <c r="K1958" s="2">
        <f t="shared" si="323"/>
        <v>3625140</v>
      </c>
      <c r="L1958" s="7"/>
    </row>
    <row r="1959" spans="1:12" s="17" customFormat="1" x14ac:dyDescent="0.25">
      <c r="A1959" s="612" t="s">
        <v>517</v>
      </c>
      <c r="B1959" s="5" t="s">
        <v>363</v>
      </c>
      <c r="C1959" s="2">
        <v>1</v>
      </c>
      <c r="D1959" s="2">
        <v>2168309</v>
      </c>
      <c r="E1959" s="2">
        <v>30000</v>
      </c>
      <c r="F1959" s="2">
        <v>417992</v>
      </c>
      <c r="G1959" s="2">
        <f t="shared" si="319"/>
        <v>2616301</v>
      </c>
      <c r="H1959" s="2">
        <f t="shared" si="320"/>
        <v>2168309</v>
      </c>
      <c r="I1959" s="2">
        <f t="shared" si="321"/>
        <v>30000</v>
      </c>
      <c r="J1959" s="2">
        <f t="shared" si="322"/>
        <v>417992</v>
      </c>
      <c r="K1959" s="2">
        <f t="shared" si="323"/>
        <v>2616301</v>
      </c>
      <c r="L1959" s="7"/>
    </row>
    <row r="1960" spans="1:12" s="17" customFormat="1" x14ac:dyDescent="0.25">
      <c r="A1960" s="612" t="s">
        <v>517</v>
      </c>
      <c r="B1960" s="5" t="s">
        <v>365</v>
      </c>
      <c r="C1960" s="2">
        <v>1</v>
      </c>
      <c r="D1960" s="2">
        <v>2257237</v>
      </c>
      <c r="E1960" s="2">
        <v>30000</v>
      </c>
      <c r="F1960" s="2">
        <v>436902</v>
      </c>
      <c r="G1960" s="2">
        <f t="shared" si="319"/>
        <v>2724139</v>
      </c>
      <c r="H1960" s="2">
        <f t="shared" si="320"/>
        <v>2257237</v>
      </c>
      <c r="I1960" s="2">
        <f t="shared" si="321"/>
        <v>30000</v>
      </c>
      <c r="J1960" s="2">
        <f t="shared" si="322"/>
        <v>436902</v>
      </c>
      <c r="K1960" s="2">
        <f t="shared" si="323"/>
        <v>2724139</v>
      </c>
      <c r="L1960" s="7"/>
    </row>
    <row r="1961" spans="1:12" x14ac:dyDescent="0.25">
      <c r="A1961" s="612" t="s">
        <v>1025</v>
      </c>
      <c r="B1961" s="5" t="s">
        <v>432</v>
      </c>
      <c r="C1961" s="2">
        <v>7</v>
      </c>
      <c r="D1961" s="2">
        <v>1845847</v>
      </c>
      <c r="E1961" s="2">
        <v>30000</v>
      </c>
      <c r="F1961" s="2"/>
      <c r="G1961" s="2">
        <f t="shared" si="319"/>
        <v>1875847</v>
      </c>
      <c r="H1961" s="2">
        <f t="shared" si="320"/>
        <v>12920929</v>
      </c>
      <c r="I1961" s="2">
        <f t="shared" si="321"/>
        <v>210000</v>
      </c>
      <c r="J1961" s="2">
        <f t="shared" si="322"/>
        <v>0</v>
      </c>
      <c r="K1961" s="2">
        <f t="shared" si="323"/>
        <v>13130929</v>
      </c>
      <c r="L1961" s="7"/>
    </row>
    <row r="1962" spans="1:12" s="17" customFormat="1" x14ac:dyDescent="0.25">
      <c r="A1962" s="612" t="s">
        <v>517</v>
      </c>
      <c r="B1962" s="5" t="s">
        <v>370</v>
      </c>
      <c r="C1962" s="2">
        <v>2</v>
      </c>
      <c r="D1962" s="2">
        <v>2624389</v>
      </c>
      <c r="E1962" s="2">
        <v>30000</v>
      </c>
      <c r="F1962" s="2">
        <v>448824</v>
      </c>
      <c r="G1962" s="2">
        <f t="shared" si="319"/>
        <v>3103213</v>
      </c>
      <c r="H1962" s="2">
        <f t="shared" si="320"/>
        <v>5248778</v>
      </c>
      <c r="I1962" s="2">
        <f t="shared" si="321"/>
        <v>60000</v>
      </c>
      <c r="J1962" s="2">
        <f t="shared" si="322"/>
        <v>897648</v>
      </c>
      <c r="K1962" s="2">
        <f t="shared" si="323"/>
        <v>6206426</v>
      </c>
      <c r="L1962" s="7"/>
    </row>
    <row r="1963" spans="1:12" s="17" customFormat="1" x14ac:dyDescent="0.25">
      <c r="A1963" s="612"/>
      <c r="B1963" s="5" t="s">
        <v>371</v>
      </c>
      <c r="C1963" s="2">
        <v>1</v>
      </c>
      <c r="D1963" s="2">
        <v>1326884</v>
      </c>
      <c r="E1963" s="2">
        <v>30000</v>
      </c>
      <c r="F1963" s="2"/>
      <c r="G1963" s="2">
        <f t="shared" si="319"/>
        <v>1356884</v>
      </c>
      <c r="H1963" s="2">
        <f t="shared" si="320"/>
        <v>1326884</v>
      </c>
      <c r="I1963" s="2">
        <f t="shared" si="321"/>
        <v>30000</v>
      </c>
      <c r="J1963" s="2">
        <f t="shared" si="322"/>
        <v>0</v>
      </c>
      <c r="K1963" s="2">
        <f t="shared" si="323"/>
        <v>1356884</v>
      </c>
      <c r="L1963" s="7"/>
    </row>
    <row r="1964" spans="1:12" s="17" customFormat="1" x14ac:dyDescent="0.25">
      <c r="A1964" s="612" t="s">
        <v>517</v>
      </c>
      <c r="B1964" s="5" t="s">
        <v>371</v>
      </c>
      <c r="C1964" s="2">
        <v>3</v>
      </c>
      <c r="D1964" s="2">
        <v>2691877</v>
      </c>
      <c r="E1964" s="2">
        <v>30000</v>
      </c>
      <c r="F1964" s="2">
        <v>461035</v>
      </c>
      <c r="G1964" s="2">
        <f t="shared" si="319"/>
        <v>3182912</v>
      </c>
      <c r="H1964" s="2">
        <f t="shared" si="320"/>
        <v>8075631</v>
      </c>
      <c r="I1964" s="2">
        <f t="shared" si="321"/>
        <v>90000</v>
      </c>
      <c r="J1964" s="2">
        <f t="shared" si="322"/>
        <v>1383105</v>
      </c>
      <c r="K1964" s="2">
        <f t="shared" si="323"/>
        <v>9548736</v>
      </c>
      <c r="L1964" s="7"/>
    </row>
    <row r="1965" spans="1:12" s="17" customFormat="1" x14ac:dyDescent="0.25">
      <c r="A1965" s="612" t="s">
        <v>517</v>
      </c>
      <c r="B1965" s="5" t="s">
        <v>372</v>
      </c>
      <c r="C1965" s="2">
        <v>1</v>
      </c>
      <c r="D1965" s="2">
        <v>2759365</v>
      </c>
      <c r="E1965" s="2">
        <v>30000</v>
      </c>
      <c r="F1965" s="2">
        <v>473251</v>
      </c>
      <c r="G1965" s="2">
        <f t="shared" si="319"/>
        <v>3262616</v>
      </c>
      <c r="H1965" s="2">
        <f t="shared" si="320"/>
        <v>2759365</v>
      </c>
      <c r="I1965" s="2">
        <f t="shared" si="321"/>
        <v>30000</v>
      </c>
      <c r="J1965" s="2">
        <f t="shared" si="322"/>
        <v>473251</v>
      </c>
      <c r="K1965" s="2">
        <f t="shared" si="323"/>
        <v>3262616</v>
      </c>
      <c r="L1965" s="7"/>
    </row>
    <row r="1966" spans="1:12" x14ac:dyDescent="0.25">
      <c r="A1966" s="612"/>
      <c r="B1966" s="5" t="s">
        <v>376</v>
      </c>
      <c r="C1966" s="2">
        <v>16</v>
      </c>
      <c r="D1966" s="2">
        <v>1589789</v>
      </c>
      <c r="E1966" s="2">
        <v>30000</v>
      </c>
      <c r="F1966" s="2"/>
      <c r="G1966" s="2">
        <f t="shared" si="319"/>
        <v>1619789</v>
      </c>
      <c r="H1966" s="2">
        <f t="shared" si="320"/>
        <v>25436624</v>
      </c>
      <c r="I1966" s="2">
        <f t="shared" si="321"/>
        <v>480000</v>
      </c>
      <c r="J1966" s="2">
        <f t="shared" si="322"/>
        <v>0</v>
      </c>
      <c r="K1966" s="2">
        <f t="shared" si="323"/>
        <v>25916624</v>
      </c>
      <c r="L1966" s="7"/>
    </row>
    <row r="1967" spans="1:12" s="17" customFormat="1" x14ac:dyDescent="0.25">
      <c r="A1967" s="612" t="s">
        <v>517</v>
      </c>
      <c r="B1967" s="5" t="s">
        <v>380</v>
      </c>
      <c r="C1967" s="2">
        <v>1</v>
      </c>
      <c r="D1967" s="2">
        <v>3262245</v>
      </c>
      <c r="E1967" s="2">
        <v>30000</v>
      </c>
      <c r="F1967" s="2">
        <v>537828</v>
      </c>
      <c r="G1967" s="2">
        <f t="shared" si="319"/>
        <v>3830073</v>
      </c>
      <c r="H1967" s="2">
        <f t="shared" si="320"/>
        <v>3262245</v>
      </c>
      <c r="I1967" s="2">
        <f t="shared" si="321"/>
        <v>30000</v>
      </c>
      <c r="J1967" s="2">
        <f t="shared" si="322"/>
        <v>537828</v>
      </c>
      <c r="K1967" s="2">
        <f t="shared" si="323"/>
        <v>3830073</v>
      </c>
      <c r="L1967" s="7"/>
    </row>
    <row r="1968" spans="1:12" s="17" customFormat="1" x14ac:dyDescent="0.25">
      <c r="A1968" s="612"/>
      <c r="B1968" s="5" t="s">
        <v>825</v>
      </c>
      <c r="C1968" s="2">
        <v>1</v>
      </c>
      <c r="D1968" s="2">
        <v>1584468</v>
      </c>
      <c r="E1968" s="2">
        <v>30000</v>
      </c>
      <c r="F1968" s="2"/>
      <c r="G1968" s="2">
        <f t="shared" si="319"/>
        <v>1614468</v>
      </c>
      <c r="H1968" s="2">
        <f t="shared" si="320"/>
        <v>1584468</v>
      </c>
      <c r="I1968" s="2">
        <f t="shared" si="321"/>
        <v>30000</v>
      </c>
      <c r="J1968" s="2">
        <f t="shared" si="322"/>
        <v>0</v>
      </c>
      <c r="K1968" s="2">
        <f t="shared" si="323"/>
        <v>1614468</v>
      </c>
      <c r="L1968" s="7"/>
    </row>
    <row r="1969" spans="1:12" x14ac:dyDescent="0.25">
      <c r="A1969" s="612"/>
      <c r="B1969" s="5" t="s">
        <v>543</v>
      </c>
      <c r="C1969" s="2">
        <v>10</v>
      </c>
      <c r="D1969" s="2">
        <v>1695647</v>
      </c>
      <c r="E1969" s="2">
        <v>30000</v>
      </c>
      <c r="F1969" s="2"/>
      <c r="G1969" s="2">
        <f t="shared" si="319"/>
        <v>1725647</v>
      </c>
      <c r="H1969" s="2">
        <f t="shared" si="320"/>
        <v>16956470</v>
      </c>
      <c r="I1969" s="2">
        <f t="shared" si="321"/>
        <v>300000</v>
      </c>
      <c r="J1969" s="2">
        <f t="shared" si="322"/>
        <v>0</v>
      </c>
      <c r="K1969" s="2">
        <f t="shared" si="323"/>
        <v>17256470</v>
      </c>
      <c r="L1969" s="7"/>
    </row>
    <row r="1970" spans="1:12" s="17" customFormat="1" x14ac:dyDescent="0.25">
      <c r="A1970" s="612"/>
      <c r="B1970" s="5" t="s">
        <v>628</v>
      </c>
      <c r="C1970" s="2">
        <v>1</v>
      </c>
      <c r="D1970" s="2">
        <v>1751236</v>
      </c>
      <c r="E1970" s="2">
        <v>30000</v>
      </c>
      <c r="F1970" s="2"/>
      <c r="G1970" s="2">
        <f t="shared" si="319"/>
        <v>1781236</v>
      </c>
      <c r="H1970" s="2">
        <f t="shared" si="320"/>
        <v>1751236</v>
      </c>
      <c r="I1970" s="2">
        <f t="shared" si="321"/>
        <v>30000</v>
      </c>
      <c r="J1970" s="2">
        <f t="shared" si="322"/>
        <v>0</v>
      </c>
      <c r="K1970" s="2">
        <f t="shared" si="323"/>
        <v>1781236</v>
      </c>
      <c r="L1970" s="7"/>
    </row>
    <row r="1971" spans="1:12" s="17" customFormat="1" x14ac:dyDescent="0.25">
      <c r="A1971" s="612" t="s">
        <v>517</v>
      </c>
      <c r="B1971" s="5" t="s">
        <v>628</v>
      </c>
      <c r="C1971" s="2">
        <v>2</v>
      </c>
      <c r="D1971" s="2">
        <v>3720909</v>
      </c>
      <c r="E1971" s="2">
        <v>30000</v>
      </c>
      <c r="F1971" s="2">
        <v>620424</v>
      </c>
      <c r="G1971" s="2">
        <f t="shared" si="319"/>
        <v>4371333</v>
      </c>
      <c r="H1971" s="2">
        <f t="shared" si="320"/>
        <v>7441818</v>
      </c>
      <c r="I1971" s="2">
        <f t="shared" si="321"/>
        <v>60000</v>
      </c>
      <c r="J1971" s="2">
        <f t="shared" si="322"/>
        <v>1240848</v>
      </c>
      <c r="K1971" s="2">
        <f t="shared" si="323"/>
        <v>8742666</v>
      </c>
      <c r="L1971" s="7"/>
    </row>
    <row r="1972" spans="1:12" s="17" customFormat="1" x14ac:dyDescent="0.25">
      <c r="A1972" s="612" t="s">
        <v>517</v>
      </c>
      <c r="B1972" s="5" t="s">
        <v>430</v>
      </c>
      <c r="C1972" s="2">
        <v>1</v>
      </c>
      <c r="D1972" s="2">
        <v>3812642</v>
      </c>
      <c r="E1972" s="2">
        <v>30000</v>
      </c>
      <c r="F1972" s="2">
        <v>636936</v>
      </c>
      <c r="G1972" s="2">
        <f t="shared" si="319"/>
        <v>4479578</v>
      </c>
      <c r="H1972" s="2">
        <f t="shared" si="320"/>
        <v>3812642</v>
      </c>
      <c r="I1972" s="2">
        <f t="shared" si="321"/>
        <v>30000</v>
      </c>
      <c r="J1972" s="2">
        <f t="shared" si="322"/>
        <v>636936</v>
      </c>
      <c r="K1972" s="2">
        <f t="shared" si="323"/>
        <v>4479578</v>
      </c>
      <c r="L1972" s="7"/>
    </row>
    <row r="1973" spans="1:12" s="17" customFormat="1" x14ac:dyDescent="0.25">
      <c r="A1973" s="612"/>
      <c r="B1973" s="5" t="s">
        <v>390</v>
      </c>
      <c r="C1973" s="2">
        <v>1</v>
      </c>
      <c r="D1973" s="2">
        <v>1918005</v>
      </c>
      <c r="E1973" s="2">
        <v>30000</v>
      </c>
      <c r="F1973" s="2"/>
      <c r="G1973" s="2">
        <f t="shared" si="319"/>
        <v>1948005</v>
      </c>
      <c r="H1973" s="2">
        <f t="shared" si="320"/>
        <v>1918005</v>
      </c>
      <c r="I1973" s="2">
        <f t="shared" si="321"/>
        <v>30000</v>
      </c>
      <c r="J1973" s="2">
        <f t="shared" si="322"/>
        <v>0</v>
      </c>
      <c r="K1973" s="2">
        <f t="shared" si="323"/>
        <v>1948005</v>
      </c>
      <c r="L1973" s="7"/>
    </row>
    <row r="1974" spans="1:12" s="17" customFormat="1" x14ac:dyDescent="0.25">
      <c r="A1974" s="612" t="s">
        <v>517</v>
      </c>
      <c r="B1974" s="5" t="s">
        <v>503</v>
      </c>
      <c r="C1974" s="2">
        <v>1</v>
      </c>
      <c r="D1974" s="2">
        <v>3899176</v>
      </c>
      <c r="E1974" s="2">
        <v>30000</v>
      </c>
      <c r="F1974" s="2">
        <v>606654</v>
      </c>
      <c r="G1974" s="2">
        <f t="shared" si="319"/>
        <v>4535830</v>
      </c>
      <c r="H1974" s="2">
        <f t="shared" si="320"/>
        <v>3899176</v>
      </c>
      <c r="I1974" s="2">
        <f t="shared" si="321"/>
        <v>30000</v>
      </c>
      <c r="J1974" s="2">
        <f t="shared" si="322"/>
        <v>606654</v>
      </c>
      <c r="K1974" s="2">
        <f t="shared" si="323"/>
        <v>4535830</v>
      </c>
      <c r="L1974" s="7"/>
    </row>
    <row r="1975" spans="1:12" s="17" customFormat="1" x14ac:dyDescent="0.25">
      <c r="A1975" s="612" t="s">
        <v>517</v>
      </c>
      <c r="B1975" s="5" t="s">
        <v>855</v>
      </c>
      <c r="C1975" s="2">
        <v>1</v>
      </c>
      <c r="D1975" s="2">
        <v>4443100</v>
      </c>
      <c r="E1975" s="2">
        <v>30000</v>
      </c>
      <c r="F1975" s="2">
        <v>705126</v>
      </c>
      <c r="G1975" s="2">
        <f t="shared" si="319"/>
        <v>5178226</v>
      </c>
      <c r="H1975" s="2">
        <f t="shared" si="320"/>
        <v>4443100</v>
      </c>
      <c r="I1975" s="2">
        <f t="shared" si="321"/>
        <v>30000</v>
      </c>
      <c r="J1975" s="2">
        <f t="shared" si="322"/>
        <v>705126</v>
      </c>
      <c r="K1975" s="2">
        <f t="shared" si="323"/>
        <v>5178226</v>
      </c>
      <c r="L1975" s="7"/>
    </row>
    <row r="1976" spans="1:12" x14ac:dyDescent="0.25">
      <c r="A1976" s="612" t="s">
        <v>1025</v>
      </c>
      <c r="B1976" s="5" t="s">
        <v>855</v>
      </c>
      <c r="C1976" s="2">
        <v>1</v>
      </c>
      <c r="D1976" s="2">
        <v>2895027</v>
      </c>
      <c r="E1976" s="2">
        <v>30000</v>
      </c>
      <c r="F1976" s="2"/>
      <c r="G1976" s="2">
        <f t="shared" si="319"/>
        <v>2925027</v>
      </c>
      <c r="H1976" s="2">
        <f t="shared" si="320"/>
        <v>2895027</v>
      </c>
      <c r="I1976" s="2">
        <f t="shared" si="321"/>
        <v>30000</v>
      </c>
      <c r="J1976" s="2">
        <f t="shared" si="322"/>
        <v>0</v>
      </c>
      <c r="K1976" s="2">
        <f t="shared" si="323"/>
        <v>2925027</v>
      </c>
      <c r="L1976" s="7"/>
    </row>
    <row r="1977" spans="1:12" s="17" customFormat="1" x14ac:dyDescent="0.25">
      <c r="A1977" s="612"/>
      <c r="B1977" s="5" t="s">
        <v>868</v>
      </c>
      <c r="C1977" s="2">
        <v>2</v>
      </c>
      <c r="D1977" s="2">
        <v>1922065</v>
      </c>
      <c r="E1977" s="2">
        <v>30000</v>
      </c>
      <c r="F1977" s="2"/>
      <c r="G1977" s="2">
        <f t="shared" si="319"/>
        <v>1952065</v>
      </c>
      <c r="H1977" s="2">
        <f t="shared" si="320"/>
        <v>3844130</v>
      </c>
      <c r="I1977" s="2">
        <f t="shared" si="321"/>
        <v>60000</v>
      </c>
      <c r="J1977" s="2">
        <f t="shared" si="322"/>
        <v>0</v>
      </c>
      <c r="K1977" s="2">
        <f t="shared" si="323"/>
        <v>3904130</v>
      </c>
      <c r="L1977" s="7"/>
    </row>
    <row r="1978" spans="1:12" x14ac:dyDescent="0.25">
      <c r="A1978" s="612"/>
      <c r="B1978" s="5" t="s">
        <v>437</v>
      </c>
      <c r="C1978" s="2">
        <v>12</v>
      </c>
      <c r="D1978" s="2">
        <v>1981910</v>
      </c>
      <c r="E1978" s="2">
        <v>30000</v>
      </c>
      <c r="F1978" s="2"/>
      <c r="G1978" s="2">
        <f t="shared" si="319"/>
        <v>2011910</v>
      </c>
      <c r="H1978" s="2">
        <f t="shared" si="320"/>
        <v>23782920</v>
      </c>
      <c r="I1978" s="2">
        <f t="shared" si="321"/>
        <v>360000</v>
      </c>
      <c r="J1978" s="2">
        <f t="shared" si="322"/>
        <v>0</v>
      </c>
      <c r="K1978" s="2">
        <f t="shared" si="323"/>
        <v>24142920</v>
      </c>
      <c r="L1978" s="7"/>
    </row>
    <row r="1979" spans="1:12" s="17" customFormat="1" x14ac:dyDescent="0.25">
      <c r="A1979" s="612" t="s">
        <v>517</v>
      </c>
      <c r="B1979" s="5" t="s">
        <v>800</v>
      </c>
      <c r="C1979" s="2">
        <v>2</v>
      </c>
      <c r="D1979" s="2">
        <v>4802939</v>
      </c>
      <c r="E1979" s="2">
        <v>30000</v>
      </c>
      <c r="F1979" s="2">
        <v>711038</v>
      </c>
      <c r="G1979" s="2">
        <f t="shared" si="319"/>
        <v>5543977</v>
      </c>
      <c r="H1979" s="2">
        <f t="shared" si="320"/>
        <v>9605878</v>
      </c>
      <c r="I1979" s="2">
        <f t="shared" si="321"/>
        <v>60000</v>
      </c>
      <c r="J1979" s="2">
        <f t="shared" si="322"/>
        <v>1422076</v>
      </c>
      <c r="K1979" s="2">
        <f t="shared" si="323"/>
        <v>11087954</v>
      </c>
      <c r="L1979" s="7"/>
    </row>
    <row r="1980" spans="1:12" s="17" customFormat="1" x14ac:dyDescent="0.25">
      <c r="A1980" s="612"/>
      <c r="B1980" s="5" t="s">
        <v>481</v>
      </c>
      <c r="C1980" s="2">
        <v>3</v>
      </c>
      <c r="D1980" s="2">
        <v>2277506</v>
      </c>
      <c r="E1980" s="2">
        <v>30000</v>
      </c>
      <c r="F1980" s="2"/>
      <c r="G1980" s="2">
        <f t="shared" si="319"/>
        <v>2307506</v>
      </c>
      <c r="H1980" s="2">
        <f t="shared" si="320"/>
        <v>6832518</v>
      </c>
      <c r="I1980" s="2">
        <f t="shared" si="321"/>
        <v>90000</v>
      </c>
      <c r="J1980" s="2">
        <f t="shared" si="322"/>
        <v>0</v>
      </c>
      <c r="K1980" s="2">
        <f t="shared" si="323"/>
        <v>6922518</v>
      </c>
      <c r="L1980" s="7"/>
    </row>
    <row r="1981" spans="1:12" x14ac:dyDescent="0.25">
      <c r="A1981" s="612"/>
      <c r="B1981" s="5" t="s">
        <v>402</v>
      </c>
      <c r="C1981" s="2">
        <v>7</v>
      </c>
      <c r="D1981" s="2">
        <v>2360801</v>
      </c>
      <c r="E1981" s="2">
        <v>30000</v>
      </c>
      <c r="F1981" s="2"/>
      <c r="G1981" s="2">
        <f t="shared" si="319"/>
        <v>2390801</v>
      </c>
      <c r="H1981" s="2">
        <f t="shared" si="320"/>
        <v>16525607</v>
      </c>
      <c r="I1981" s="2">
        <f t="shared" si="321"/>
        <v>210000</v>
      </c>
      <c r="J1981" s="2">
        <f t="shared" si="322"/>
        <v>0</v>
      </c>
      <c r="K1981" s="2">
        <f t="shared" si="323"/>
        <v>16735607</v>
      </c>
      <c r="L1981" s="7"/>
    </row>
    <row r="1982" spans="1:12" x14ac:dyDescent="0.25">
      <c r="A1982" s="612"/>
      <c r="B1982" s="5" t="s">
        <v>584</v>
      </c>
      <c r="C1982" s="2">
        <v>1</v>
      </c>
      <c r="D1982" s="2">
        <v>4950070</v>
      </c>
      <c r="E1982" s="2">
        <v>30000</v>
      </c>
      <c r="F1982" s="2"/>
      <c r="G1982" s="2">
        <f>SUM(D1982:F1982)</f>
        <v>4980070</v>
      </c>
      <c r="H1982" s="2">
        <f t="shared" si="320"/>
        <v>4950070</v>
      </c>
      <c r="I1982" s="2">
        <f t="shared" si="321"/>
        <v>30000</v>
      </c>
      <c r="J1982" s="2">
        <f t="shared" si="322"/>
        <v>0</v>
      </c>
      <c r="K1982" s="2">
        <f t="shared" si="323"/>
        <v>4980070</v>
      </c>
      <c r="L1982" s="7"/>
    </row>
    <row r="1983" spans="1:12" x14ac:dyDescent="0.25">
      <c r="A1983" s="12" t="s">
        <v>1</v>
      </c>
      <c r="B1983" s="5" t="s">
        <v>415</v>
      </c>
      <c r="C1983" s="608">
        <f>SUM(C1918:C1982)</f>
        <v>246</v>
      </c>
      <c r="D1983" s="608">
        <f>SUM(D1918:D1982)</f>
        <v>108638427</v>
      </c>
      <c r="E1983" s="608">
        <f>SUM(E1918:E1982)</f>
        <v>1950000</v>
      </c>
      <c r="F1983" s="608">
        <f>SUM(F1918:F1982)</f>
        <v>9975802</v>
      </c>
      <c r="G1983" s="2">
        <f>SUM(D1983:F1983)</f>
        <v>120564229</v>
      </c>
      <c r="H1983" s="608">
        <f>SUM(H1918:H1982)</f>
        <v>331408557</v>
      </c>
      <c r="I1983" s="608">
        <f>SUM(I1918:I1982)</f>
        <v>7380000</v>
      </c>
      <c r="J1983" s="608">
        <f>SUM(J1918:J1982)</f>
        <v>19200060</v>
      </c>
      <c r="K1983" s="608">
        <f>SUM(K1918:K1982)</f>
        <v>357988617</v>
      </c>
      <c r="L1983" s="7"/>
    </row>
    <row r="1984" spans="1:12" x14ac:dyDescent="0.25">
      <c r="A1984" s="612"/>
      <c r="B1984" s="612"/>
      <c r="C1984" s="2"/>
      <c r="D1984" s="2"/>
      <c r="E1984" s="2"/>
      <c r="F1984" s="2"/>
      <c r="G1984" s="2"/>
      <c r="H1984" s="2"/>
      <c r="I1984" s="2"/>
      <c r="J1984" s="2"/>
      <c r="K1984" s="2"/>
      <c r="L1984" s="7"/>
    </row>
    <row r="1985" spans="1:12" x14ac:dyDescent="0.25">
      <c r="A1985" s="612"/>
      <c r="B1985" s="13" t="s">
        <v>420</v>
      </c>
      <c r="C1985" s="2">
        <v>2</v>
      </c>
      <c r="D1985" s="3">
        <v>9273943</v>
      </c>
      <c r="E1985" s="2">
        <v>374361</v>
      </c>
      <c r="F1985" s="2">
        <v>7914876</v>
      </c>
      <c r="G1985" s="2">
        <f>SUM(D1985:F1985)</f>
        <v>17563180</v>
      </c>
      <c r="H1985" s="2">
        <f>C1985*D1985</f>
        <v>18547886</v>
      </c>
      <c r="I1985" s="2">
        <f>C1985*E1985</f>
        <v>748722</v>
      </c>
      <c r="J1985" s="2">
        <f>C1985*F1985</f>
        <v>15829752</v>
      </c>
      <c r="K1985" s="2">
        <f>C1985*G1985</f>
        <v>35126360</v>
      </c>
      <c r="L1985" s="7"/>
    </row>
    <row r="1986" spans="1:12" s="17" customFormat="1" x14ac:dyDescent="0.25">
      <c r="A1986" s="612" t="s">
        <v>1026</v>
      </c>
      <c r="B1986" s="13" t="s">
        <v>927</v>
      </c>
      <c r="C1986" s="2">
        <v>3</v>
      </c>
      <c r="D1986" s="3"/>
      <c r="E1986" s="2"/>
      <c r="F1986" s="2">
        <v>7800000</v>
      </c>
      <c r="G1986" s="2">
        <f>SUM(D1986:F1986)</f>
        <v>7800000</v>
      </c>
      <c r="H1986" s="2">
        <f>C1986*D1986</f>
        <v>0</v>
      </c>
      <c r="I1986" s="2">
        <f>C1986*E1986</f>
        <v>0</v>
      </c>
      <c r="J1986" s="2">
        <f>C1986*F1986</f>
        <v>23400000</v>
      </c>
      <c r="K1986" s="2">
        <f>C1986*G1986</f>
        <v>23400000</v>
      </c>
      <c r="L1986" s="7"/>
    </row>
    <row r="1987" spans="1:12" s="17" customFormat="1" x14ac:dyDescent="0.25">
      <c r="A1987" s="612" t="s">
        <v>1027</v>
      </c>
      <c r="B1987" s="13" t="s">
        <v>927</v>
      </c>
      <c r="C1987" s="2">
        <v>40</v>
      </c>
      <c r="D1987" s="3"/>
      <c r="E1987" s="2"/>
      <c r="F1987" s="2">
        <v>1440000</v>
      </c>
      <c r="G1987" s="2">
        <f>SUM(D1987:F1987)</f>
        <v>1440000</v>
      </c>
      <c r="H1987" s="2">
        <f>C1987*D1987</f>
        <v>0</v>
      </c>
      <c r="I1987" s="2">
        <f>C1987*E1987</f>
        <v>0</v>
      </c>
      <c r="J1987" s="2">
        <f>C1987*F1987</f>
        <v>57600000</v>
      </c>
      <c r="K1987" s="2">
        <f>C1987*G1987</f>
        <v>57600000</v>
      </c>
      <c r="L1987" s="7"/>
    </row>
    <row r="1988" spans="1:12" s="17" customFormat="1" x14ac:dyDescent="0.25">
      <c r="A1988" s="612" t="s">
        <v>1028</v>
      </c>
      <c r="B1988" s="13" t="s">
        <v>927</v>
      </c>
      <c r="C1988" s="2">
        <v>97</v>
      </c>
      <c r="D1988" s="3"/>
      <c r="E1988" s="2"/>
      <c r="F1988" s="2">
        <v>960000</v>
      </c>
      <c r="G1988" s="2">
        <f>SUM(D1988:F1988)</f>
        <v>960000</v>
      </c>
      <c r="H1988" s="2">
        <f>C1988*D1988</f>
        <v>0</v>
      </c>
      <c r="I1988" s="2">
        <f>C1988*E1988</f>
        <v>0</v>
      </c>
      <c r="J1988" s="2">
        <f>C1988*F1988</f>
        <v>93120000</v>
      </c>
      <c r="K1988" s="2">
        <f>C1988*G1988</f>
        <v>93120000</v>
      </c>
      <c r="L1988" s="7"/>
    </row>
    <row r="1989" spans="1:12" s="17" customFormat="1" x14ac:dyDescent="0.25">
      <c r="A1989" s="612" t="s">
        <v>1029</v>
      </c>
      <c r="B1989" s="13" t="s">
        <v>927</v>
      </c>
      <c r="C1989" s="2">
        <v>200</v>
      </c>
      <c r="D1989" s="3"/>
      <c r="E1989" s="2"/>
      <c r="F1989" s="2">
        <v>360000</v>
      </c>
      <c r="G1989" s="2">
        <f>SUM(D1989:F1989)</f>
        <v>360000</v>
      </c>
      <c r="H1989" s="2">
        <f>C1989*D1989</f>
        <v>0</v>
      </c>
      <c r="I1989" s="2">
        <f>C1989*E1989</f>
        <v>0</v>
      </c>
      <c r="J1989" s="2">
        <f>C1989*F1989</f>
        <v>72000000</v>
      </c>
      <c r="K1989" s="2">
        <f>C1989*G1989</f>
        <v>72000000</v>
      </c>
      <c r="L1989" s="7"/>
    </row>
    <row r="1990" spans="1:12" x14ac:dyDescent="0.25">
      <c r="A1990" s="612"/>
      <c r="B1990" s="13"/>
      <c r="C1990" s="2">
        <f t="shared" ref="C1990:K1990" si="324">SUM(C1985:C1989)</f>
        <v>342</v>
      </c>
      <c r="D1990" s="2">
        <f t="shared" si="324"/>
        <v>9273943</v>
      </c>
      <c r="E1990" s="2">
        <f t="shared" si="324"/>
        <v>374361</v>
      </c>
      <c r="F1990" s="2">
        <f>SUM(F1985:F1989)</f>
        <v>18474876</v>
      </c>
      <c r="G1990" s="2">
        <f t="shared" si="324"/>
        <v>28123180</v>
      </c>
      <c r="H1990" s="2">
        <f t="shared" si="324"/>
        <v>18547886</v>
      </c>
      <c r="I1990" s="2">
        <f t="shared" si="324"/>
        <v>748722</v>
      </c>
      <c r="J1990" s="2">
        <f t="shared" si="324"/>
        <v>261949752</v>
      </c>
      <c r="K1990" s="2">
        <f t="shared" si="324"/>
        <v>281246360</v>
      </c>
      <c r="L1990" s="7"/>
    </row>
    <row r="1991" spans="1:12" x14ac:dyDescent="0.25">
      <c r="A1991" s="612"/>
      <c r="B1991" s="13"/>
      <c r="C1991" s="2"/>
      <c r="D1991" s="2"/>
      <c r="E1991" s="2"/>
      <c r="F1991" s="2"/>
      <c r="G1991" s="2"/>
      <c r="H1991" s="2"/>
      <c r="I1991" s="2"/>
      <c r="J1991" s="2"/>
      <c r="K1991" s="2"/>
      <c r="L1991" s="7"/>
    </row>
    <row r="1992" spans="1:12" x14ac:dyDescent="0.25">
      <c r="A1992" s="612"/>
      <c r="B1992" s="612"/>
      <c r="C1992" s="22">
        <f t="shared" ref="C1992:K1992" si="325">C1983+C1990</f>
        <v>588</v>
      </c>
      <c r="D1992" s="22">
        <f t="shared" si="325"/>
        <v>117912370</v>
      </c>
      <c r="E1992" s="22">
        <f t="shared" si="325"/>
        <v>2324361</v>
      </c>
      <c r="F1992" s="22">
        <f t="shared" si="325"/>
        <v>28450678</v>
      </c>
      <c r="G1992" s="22">
        <f t="shared" si="325"/>
        <v>148687409</v>
      </c>
      <c r="H1992" s="22">
        <f t="shared" si="325"/>
        <v>349956443</v>
      </c>
      <c r="I1992" s="22">
        <f t="shared" si="325"/>
        <v>8128722</v>
      </c>
      <c r="J1992" s="22">
        <f t="shared" si="325"/>
        <v>281149812</v>
      </c>
      <c r="K1992" s="22">
        <f t="shared" si="325"/>
        <v>639234977</v>
      </c>
      <c r="L1992" s="7"/>
    </row>
    <row r="1993" spans="1:12" x14ac:dyDescent="0.25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7"/>
    </row>
    <row r="1994" spans="1:12" x14ac:dyDescent="0.25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7"/>
    </row>
    <row r="1995" spans="1:12" ht="20.25" x14ac:dyDescent="0.3">
      <c r="A1995" s="961" t="s">
        <v>225</v>
      </c>
      <c r="B1995" s="961"/>
      <c r="C1995" s="961"/>
      <c r="D1995" s="961"/>
      <c r="E1995" s="961"/>
      <c r="F1995" s="961"/>
      <c r="G1995" s="961"/>
      <c r="H1995" s="961"/>
      <c r="I1995" s="961"/>
      <c r="J1995" s="961"/>
      <c r="K1995" s="961"/>
      <c r="L1995" s="7"/>
    </row>
    <row r="1996" spans="1:12" ht="20.25" x14ac:dyDescent="0.3">
      <c r="A1996" s="953" t="s">
        <v>226</v>
      </c>
      <c r="B1996" s="953"/>
      <c r="C1996" s="953"/>
      <c r="D1996" s="953"/>
      <c r="E1996" s="953"/>
      <c r="F1996" s="953"/>
      <c r="G1996" s="953"/>
      <c r="H1996" s="953"/>
      <c r="I1996" s="953"/>
      <c r="J1996" s="953"/>
      <c r="K1996" s="953"/>
      <c r="L1996" s="7"/>
    </row>
    <row r="1997" spans="1:12" ht="20.25" x14ac:dyDescent="0.3">
      <c r="A1997" s="953" t="s">
        <v>227</v>
      </c>
      <c r="B1997" s="954"/>
      <c r="C1997" s="954"/>
      <c r="D1997" s="954"/>
      <c r="E1997" s="954"/>
      <c r="F1997" s="954"/>
      <c r="G1997" s="954"/>
      <c r="H1997" s="954"/>
      <c r="I1997" s="954"/>
      <c r="J1997" s="954"/>
      <c r="K1997" s="954"/>
      <c r="L1997" s="7"/>
    </row>
    <row r="1998" spans="1:12" ht="18" x14ac:dyDescent="0.25">
      <c r="A1998" s="950" t="s">
        <v>496</v>
      </c>
      <c r="B1998" s="950"/>
      <c r="C1998" s="950"/>
      <c r="D1998" s="950"/>
      <c r="E1998" s="950"/>
      <c r="F1998" s="950"/>
      <c r="G1998" s="950"/>
      <c r="H1998" s="950"/>
      <c r="I1998" s="950"/>
      <c r="J1998" s="950"/>
      <c r="K1998" s="950"/>
      <c r="L1998" s="7"/>
    </row>
    <row r="1999" spans="1:12" ht="48.75" x14ac:dyDescent="0.25">
      <c r="A1999" s="10"/>
      <c r="B1999" s="9" t="s">
        <v>228</v>
      </c>
      <c r="C1999" s="9" t="s">
        <v>565</v>
      </c>
      <c r="D1999" s="9" t="s">
        <v>229</v>
      </c>
      <c r="E1999" s="9" t="s">
        <v>468</v>
      </c>
      <c r="F1999" s="9" t="s">
        <v>231</v>
      </c>
      <c r="G1999" s="9" t="s">
        <v>232</v>
      </c>
      <c r="H1999" s="9" t="s">
        <v>233</v>
      </c>
      <c r="I1999" s="9" t="s">
        <v>469</v>
      </c>
      <c r="J1999" s="9" t="s">
        <v>234</v>
      </c>
      <c r="K1999" s="609" t="s">
        <v>566</v>
      </c>
      <c r="L1999" s="7"/>
    </row>
    <row r="2000" spans="1:12" x14ac:dyDescent="0.25">
      <c r="A2000" s="612"/>
      <c r="B2000" s="612"/>
      <c r="C2000" s="2"/>
      <c r="D2000" s="612"/>
      <c r="E2000" s="612"/>
      <c r="F2000" s="612"/>
      <c r="G2000" s="612"/>
      <c r="H2000" s="612"/>
      <c r="I2000" s="612"/>
      <c r="J2000" s="612"/>
      <c r="K2000" s="607" t="s">
        <v>235</v>
      </c>
      <c r="L2000" s="7"/>
    </row>
    <row r="2001" spans="1:12" x14ac:dyDescent="0.25">
      <c r="A2001" s="612"/>
      <c r="B2001" s="5" t="s">
        <v>909</v>
      </c>
      <c r="C2001" s="2">
        <v>1</v>
      </c>
      <c r="D2001" s="2">
        <v>415915</v>
      </c>
      <c r="E2001" s="2">
        <v>30000</v>
      </c>
      <c r="F2001" s="2"/>
      <c r="G2001" s="2">
        <f t="shared" ref="G2001:G2026" si="326">SUM(D2001:F2001)</f>
        <v>445915</v>
      </c>
      <c r="H2001" s="2">
        <f t="shared" ref="H2001:H2018" si="327">C2001*D2001</f>
        <v>415915</v>
      </c>
      <c r="I2001" s="2">
        <f t="shared" ref="I2001:I2018" si="328">C2001*E2001</f>
        <v>30000</v>
      </c>
      <c r="J2001" s="2">
        <f t="shared" ref="J2001:J2018" si="329">C2001*F2001</f>
        <v>0</v>
      </c>
      <c r="K2001" s="2">
        <f t="shared" ref="K2001:K2018" si="330">C2001*G2001</f>
        <v>445915</v>
      </c>
      <c r="L2001" s="7"/>
    </row>
    <row r="2002" spans="1:12" x14ac:dyDescent="0.25">
      <c r="A2002" s="612"/>
      <c r="B2002" s="5" t="s">
        <v>473</v>
      </c>
      <c r="C2002" s="2">
        <v>2</v>
      </c>
      <c r="D2002" s="2">
        <v>423626</v>
      </c>
      <c r="E2002" s="2">
        <v>30000</v>
      </c>
      <c r="F2002" s="2"/>
      <c r="G2002" s="2">
        <f t="shared" si="326"/>
        <v>453626</v>
      </c>
      <c r="H2002" s="2">
        <f t="shared" si="327"/>
        <v>847252</v>
      </c>
      <c r="I2002" s="2">
        <f t="shared" si="328"/>
        <v>60000</v>
      </c>
      <c r="J2002" s="2">
        <f t="shared" si="329"/>
        <v>0</v>
      </c>
      <c r="K2002" s="2">
        <f t="shared" si="330"/>
        <v>907252</v>
      </c>
      <c r="L2002" s="7"/>
    </row>
    <row r="2003" spans="1:12" s="17" customFormat="1" x14ac:dyDescent="0.25">
      <c r="A2003" s="612"/>
      <c r="B2003" s="5" t="s">
        <v>259</v>
      </c>
      <c r="C2003" s="2">
        <v>1</v>
      </c>
      <c r="D2003" s="2">
        <v>430808</v>
      </c>
      <c r="E2003" s="2">
        <v>30000</v>
      </c>
      <c r="F2003" s="2"/>
      <c r="G2003" s="2">
        <f t="shared" si="326"/>
        <v>460808</v>
      </c>
      <c r="H2003" s="2">
        <f t="shared" si="327"/>
        <v>430808</v>
      </c>
      <c r="I2003" s="2">
        <f t="shared" si="328"/>
        <v>30000</v>
      </c>
      <c r="J2003" s="2">
        <f t="shared" si="329"/>
        <v>0</v>
      </c>
      <c r="K2003" s="2">
        <f t="shared" si="330"/>
        <v>460808</v>
      </c>
      <c r="L2003" s="7"/>
    </row>
    <row r="2004" spans="1:12" s="17" customFormat="1" x14ac:dyDescent="0.25">
      <c r="A2004" s="612"/>
      <c r="B2004" s="5" t="s">
        <v>264</v>
      </c>
      <c r="C2004" s="2">
        <v>2</v>
      </c>
      <c r="D2004" s="2">
        <v>466718</v>
      </c>
      <c r="E2004" s="2">
        <v>30000</v>
      </c>
      <c r="F2004" s="2"/>
      <c r="G2004" s="2">
        <f t="shared" si="326"/>
        <v>496718</v>
      </c>
      <c r="H2004" s="2">
        <f t="shared" si="327"/>
        <v>933436</v>
      </c>
      <c r="I2004" s="2">
        <f t="shared" si="328"/>
        <v>60000</v>
      </c>
      <c r="J2004" s="2">
        <f t="shared" si="329"/>
        <v>0</v>
      </c>
      <c r="K2004" s="2">
        <f t="shared" si="330"/>
        <v>993436</v>
      </c>
      <c r="L2004" s="7"/>
    </row>
    <row r="2005" spans="1:12" s="17" customFormat="1" x14ac:dyDescent="0.25">
      <c r="A2005" s="612"/>
      <c r="B2005" s="5" t="s">
        <v>266</v>
      </c>
      <c r="C2005" s="2">
        <v>2</v>
      </c>
      <c r="D2005" s="2">
        <v>384823</v>
      </c>
      <c r="E2005" s="2">
        <v>30000</v>
      </c>
      <c r="F2005" s="2"/>
      <c r="G2005" s="2">
        <f t="shared" si="326"/>
        <v>414823</v>
      </c>
      <c r="H2005" s="2">
        <f t="shared" si="327"/>
        <v>769646</v>
      </c>
      <c r="I2005" s="2">
        <f t="shared" si="328"/>
        <v>60000</v>
      </c>
      <c r="J2005" s="2">
        <f t="shared" si="329"/>
        <v>0</v>
      </c>
      <c r="K2005" s="2">
        <f t="shared" si="330"/>
        <v>829646</v>
      </c>
      <c r="L2005" s="7"/>
    </row>
    <row r="2006" spans="1:12" x14ac:dyDescent="0.25">
      <c r="A2006" s="612"/>
      <c r="B2006" s="5" t="s">
        <v>312</v>
      </c>
      <c r="C2006" s="2">
        <v>2</v>
      </c>
      <c r="D2006" s="2">
        <v>684340</v>
      </c>
      <c r="E2006" s="2">
        <v>30000</v>
      </c>
      <c r="F2006" s="2"/>
      <c r="G2006" s="2">
        <f t="shared" si="326"/>
        <v>714340</v>
      </c>
      <c r="H2006" s="2">
        <f t="shared" si="327"/>
        <v>1368680</v>
      </c>
      <c r="I2006" s="2">
        <f t="shared" si="328"/>
        <v>60000</v>
      </c>
      <c r="J2006" s="2">
        <f t="shared" si="329"/>
        <v>0</v>
      </c>
      <c r="K2006" s="2">
        <f t="shared" si="330"/>
        <v>1428680</v>
      </c>
      <c r="L2006" s="7"/>
    </row>
    <row r="2007" spans="1:12" x14ac:dyDescent="0.25">
      <c r="A2007" s="612"/>
      <c r="B2007" s="5" t="s">
        <v>316</v>
      </c>
      <c r="C2007" s="2">
        <v>1</v>
      </c>
      <c r="D2007" s="2">
        <v>776752</v>
      </c>
      <c r="E2007" s="2">
        <v>30000</v>
      </c>
      <c r="F2007" s="2"/>
      <c r="G2007" s="2">
        <f t="shared" si="326"/>
        <v>806752</v>
      </c>
      <c r="H2007" s="2">
        <f t="shared" si="327"/>
        <v>776752</v>
      </c>
      <c r="I2007" s="2">
        <f t="shared" si="328"/>
        <v>30000</v>
      </c>
      <c r="J2007" s="2">
        <f t="shared" si="329"/>
        <v>0</v>
      </c>
      <c r="K2007" s="2">
        <f t="shared" si="330"/>
        <v>806752</v>
      </c>
      <c r="L2007" s="7"/>
    </row>
    <row r="2008" spans="1:12" x14ac:dyDescent="0.25">
      <c r="A2008" s="612"/>
      <c r="B2008" s="5" t="s">
        <v>319</v>
      </c>
      <c r="C2008" s="2">
        <v>1</v>
      </c>
      <c r="D2008" s="2">
        <v>846062</v>
      </c>
      <c r="E2008" s="2">
        <v>30000</v>
      </c>
      <c r="F2008" s="2"/>
      <c r="G2008" s="2">
        <f t="shared" si="326"/>
        <v>876062</v>
      </c>
      <c r="H2008" s="2">
        <f t="shared" si="327"/>
        <v>846062</v>
      </c>
      <c r="I2008" s="2">
        <f t="shared" si="328"/>
        <v>30000</v>
      </c>
      <c r="J2008" s="2">
        <f t="shared" si="329"/>
        <v>0</v>
      </c>
      <c r="K2008" s="2">
        <f t="shared" si="330"/>
        <v>876062</v>
      </c>
      <c r="L2008" s="7"/>
    </row>
    <row r="2009" spans="1:12" x14ac:dyDescent="0.25">
      <c r="A2009" s="612"/>
      <c r="B2009" s="5" t="s">
        <v>326</v>
      </c>
      <c r="C2009" s="2">
        <v>4</v>
      </c>
      <c r="D2009" s="2">
        <v>826204</v>
      </c>
      <c r="E2009" s="2">
        <v>30000</v>
      </c>
      <c r="F2009" s="2"/>
      <c r="G2009" s="2">
        <f t="shared" si="326"/>
        <v>856204</v>
      </c>
      <c r="H2009" s="2">
        <f t="shared" si="327"/>
        <v>3304816</v>
      </c>
      <c r="I2009" s="2">
        <f t="shared" si="328"/>
        <v>120000</v>
      </c>
      <c r="J2009" s="2">
        <f t="shared" si="329"/>
        <v>0</v>
      </c>
      <c r="K2009" s="2">
        <f t="shared" si="330"/>
        <v>3424816</v>
      </c>
      <c r="L2009" s="7"/>
    </row>
    <row r="2010" spans="1:12" x14ac:dyDescent="0.25">
      <c r="A2010" s="612"/>
      <c r="B2010" s="5" t="s">
        <v>343</v>
      </c>
      <c r="C2010" s="2">
        <v>2</v>
      </c>
      <c r="D2010" s="2">
        <v>1023851</v>
      </c>
      <c r="E2010" s="2">
        <v>30000</v>
      </c>
      <c r="F2010" s="2"/>
      <c r="G2010" s="2">
        <f t="shared" si="326"/>
        <v>1053851</v>
      </c>
      <c r="H2010" s="2">
        <f t="shared" si="327"/>
        <v>2047702</v>
      </c>
      <c r="I2010" s="2">
        <f t="shared" si="328"/>
        <v>60000</v>
      </c>
      <c r="J2010" s="2">
        <f t="shared" si="329"/>
        <v>0</v>
      </c>
      <c r="K2010" s="2">
        <f t="shared" si="330"/>
        <v>2107702</v>
      </c>
      <c r="L2010" s="7"/>
    </row>
    <row r="2011" spans="1:12" x14ac:dyDescent="0.25">
      <c r="A2011" s="612"/>
      <c r="B2011" s="5" t="s">
        <v>344</v>
      </c>
      <c r="C2011" s="2">
        <v>1</v>
      </c>
      <c r="D2011" s="2">
        <v>1055475</v>
      </c>
      <c r="E2011" s="2">
        <v>30000</v>
      </c>
      <c r="F2011" s="2"/>
      <c r="G2011" s="2">
        <f t="shared" si="326"/>
        <v>1085475</v>
      </c>
      <c r="H2011" s="2">
        <f t="shared" si="327"/>
        <v>1055475</v>
      </c>
      <c r="I2011" s="2">
        <f t="shared" si="328"/>
        <v>30000</v>
      </c>
      <c r="J2011" s="2">
        <f t="shared" si="329"/>
        <v>0</v>
      </c>
      <c r="K2011" s="2">
        <f t="shared" si="330"/>
        <v>1085475</v>
      </c>
      <c r="L2011" s="7"/>
    </row>
    <row r="2012" spans="1:12" x14ac:dyDescent="0.25">
      <c r="A2012" s="612"/>
      <c r="B2012" s="5" t="s">
        <v>356</v>
      </c>
      <c r="C2012" s="2">
        <v>1</v>
      </c>
      <c r="D2012" s="2">
        <v>1094732</v>
      </c>
      <c r="E2012" s="2">
        <v>30000</v>
      </c>
      <c r="F2012" s="2"/>
      <c r="G2012" s="2">
        <f t="shared" si="326"/>
        <v>1124732</v>
      </c>
      <c r="H2012" s="2">
        <f t="shared" si="327"/>
        <v>1094732</v>
      </c>
      <c r="I2012" s="2">
        <f t="shared" si="328"/>
        <v>30000</v>
      </c>
      <c r="J2012" s="2">
        <f t="shared" si="329"/>
        <v>0</v>
      </c>
      <c r="K2012" s="2">
        <f t="shared" si="330"/>
        <v>1124732</v>
      </c>
      <c r="L2012" s="7"/>
    </row>
    <row r="2013" spans="1:12" x14ac:dyDescent="0.25">
      <c r="A2013" s="612"/>
      <c r="B2013" s="5" t="s">
        <v>358</v>
      </c>
      <c r="C2013" s="2">
        <v>1</v>
      </c>
      <c r="D2013" s="2">
        <v>1162530</v>
      </c>
      <c r="E2013" s="2">
        <v>30000</v>
      </c>
      <c r="F2013" s="2"/>
      <c r="G2013" s="2">
        <f t="shared" si="326"/>
        <v>1192530</v>
      </c>
      <c r="H2013" s="2">
        <f t="shared" si="327"/>
        <v>1162530</v>
      </c>
      <c r="I2013" s="2">
        <f t="shared" si="328"/>
        <v>30000</v>
      </c>
      <c r="J2013" s="2">
        <f t="shared" si="329"/>
        <v>0</v>
      </c>
      <c r="K2013" s="2">
        <f t="shared" si="330"/>
        <v>1192530</v>
      </c>
      <c r="L2013" s="7"/>
    </row>
    <row r="2014" spans="1:12" x14ac:dyDescent="0.25">
      <c r="A2014" s="612"/>
      <c r="B2014" s="5" t="s">
        <v>379</v>
      </c>
      <c r="C2014" s="2">
        <v>1</v>
      </c>
      <c r="D2014" s="2">
        <v>1747532</v>
      </c>
      <c r="E2014" s="2">
        <v>30000</v>
      </c>
      <c r="F2014" s="2"/>
      <c r="G2014" s="2">
        <f t="shared" si="326"/>
        <v>1777532</v>
      </c>
      <c r="H2014" s="2">
        <f t="shared" si="327"/>
        <v>1747532</v>
      </c>
      <c r="I2014" s="2">
        <f t="shared" si="328"/>
        <v>30000</v>
      </c>
      <c r="J2014" s="2">
        <f t="shared" si="329"/>
        <v>0</v>
      </c>
      <c r="K2014" s="2">
        <f t="shared" si="330"/>
        <v>1777532</v>
      </c>
      <c r="L2014" s="7"/>
    </row>
    <row r="2015" spans="1:12" x14ac:dyDescent="0.25">
      <c r="A2015" s="612"/>
      <c r="B2015" s="5" t="s">
        <v>543</v>
      </c>
      <c r="C2015" s="2">
        <v>1</v>
      </c>
      <c r="D2015" s="2">
        <v>1695647</v>
      </c>
      <c r="E2015" s="2">
        <v>30000</v>
      </c>
      <c r="F2015" s="2"/>
      <c r="G2015" s="2">
        <f t="shared" si="326"/>
        <v>1725647</v>
      </c>
      <c r="H2015" s="2">
        <f t="shared" si="327"/>
        <v>1695647</v>
      </c>
      <c r="I2015" s="2">
        <f t="shared" si="328"/>
        <v>30000</v>
      </c>
      <c r="J2015" s="2">
        <f t="shared" si="329"/>
        <v>0</v>
      </c>
      <c r="K2015" s="2">
        <f t="shared" si="330"/>
        <v>1725647</v>
      </c>
      <c r="L2015" s="7"/>
    </row>
    <row r="2016" spans="1:12" s="17" customFormat="1" x14ac:dyDescent="0.25">
      <c r="A2016" s="612"/>
      <c r="B2016" s="5" t="s">
        <v>479</v>
      </c>
      <c r="C2016" s="2">
        <v>1</v>
      </c>
      <c r="D2016" s="2">
        <v>1742530</v>
      </c>
      <c r="E2016" s="2">
        <v>30000</v>
      </c>
      <c r="F2016" s="2"/>
      <c r="G2016" s="2">
        <f t="shared" si="326"/>
        <v>1772530</v>
      </c>
      <c r="H2016" s="2">
        <f t="shared" si="327"/>
        <v>1742530</v>
      </c>
      <c r="I2016" s="2">
        <f t="shared" si="328"/>
        <v>30000</v>
      </c>
      <c r="J2016" s="2">
        <f t="shared" si="329"/>
        <v>0</v>
      </c>
      <c r="K2016" s="2">
        <f t="shared" si="330"/>
        <v>1772530</v>
      </c>
      <c r="L2016" s="7"/>
    </row>
    <row r="2017" spans="1:12" s="17" customFormat="1" x14ac:dyDescent="0.25">
      <c r="A2017" s="612"/>
      <c r="B2017" s="5" t="s">
        <v>855</v>
      </c>
      <c r="C2017" s="2">
        <v>1</v>
      </c>
      <c r="D2017" s="2">
        <v>1862220</v>
      </c>
      <c r="E2017" s="2">
        <v>30000</v>
      </c>
      <c r="F2017" s="2"/>
      <c r="G2017" s="2">
        <f t="shared" si="326"/>
        <v>1892220</v>
      </c>
      <c r="H2017" s="2">
        <f t="shared" si="327"/>
        <v>1862220</v>
      </c>
      <c r="I2017" s="2">
        <f t="shared" si="328"/>
        <v>30000</v>
      </c>
      <c r="J2017" s="2">
        <f t="shared" si="329"/>
        <v>0</v>
      </c>
      <c r="K2017" s="2">
        <f t="shared" si="330"/>
        <v>1892220</v>
      </c>
      <c r="L2017" s="7"/>
    </row>
    <row r="2018" spans="1:12" s="17" customFormat="1" x14ac:dyDescent="0.25">
      <c r="A2018" s="612"/>
      <c r="B2018" s="5" t="s">
        <v>480</v>
      </c>
      <c r="C2018" s="2">
        <v>1</v>
      </c>
      <c r="D2018" s="2">
        <v>2194212</v>
      </c>
      <c r="E2018" s="2">
        <v>30000</v>
      </c>
      <c r="F2018" s="2"/>
      <c r="G2018" s="2">
        <f t="shared" si="326"/>
        <v>2224212</v>
      </c>
      <c r="H2018" s="2">
        <f t="shared" si="327"/>
        <v>2194212</v>
      </c>
      <c r="I2018" s="2">
        <f t="shared" si="328"/>
        <v>30000</v>
      </c>
      <c r="J2018" s="2">
        <f t="shared" si="329"/>
        <v>0</v>
      </c>
      <c r="K2018" s="2">
        <f t="shared" si="330"/>
        <v>2224212</v>
      </c>
      <c r="L2018" s="7"/>
    </row>
    <row r="2019" spans="1:12" x14ac:dyDescent="0.25">
      <c r="A2019" s="12" t="s">
        <v>1</v>
      </c>
      <c r="B2019" s="5" t="s">
        <v>415</v>
      </c>
      <c r="C2019" s="608">
        <f>SUM(C2001:C2018)</f>
        <v>26</v>
      </c>
      <c r="D2019" s="608">
        <f>SUM(D2001:D2018)</f>
        <v>18833977</v>
      </c>
      <c r="E2019" s="608">
        <f>SUM(E2001:E2018)</f>
        <v>540000</v>
      </c>
      <c r="F2019" s="608">
        <f>SUM(F2001:F2018)</f>
        <v>0</v>
      </c>
      <c r="G2019" s="2">
        <f t="shared" si="326"/>
        <v>19373977</v>
      </c>
      <c r="H2019" s="608">
        <f>SUM(H2001:H2018)</f>
        <v>24295947</v>
      </c>
      <c r="I2019" s="608">
        <f>SUM(I2001:I2018)</f>
        <v>780000</v>
      </c>
      <c r="J2019" s="608">
        <f>SUM(J2001:J2018)</f>
        <v>0</v>
      </c>
      <c r="K2019" s="608">
        <f>SUM(K2001:K2018)</f>
        <v>25075947</v>
      </c>
      <c r="L2019" s="7"/>
    </row>
    <row r="2020" spans="1:12" s="4" customFormat="1" x14ac:dyDescent="0.25">
      <c r="A2020" s="12"/>
      <c r="B2020" s="13" t="s">
        <v>424</v>
      </c>
      <c r="C2020" s="2"/>
      <c r="D2020" s="2"/>
      <c r="E2020" s="608"/>
      <c r="F2020" s="2">
        <v>4800000</v>
      </c>
      <c r="G2020" s="2">
        <f t="shared" si="326"/>
        <v>4800000</v>
      </c>
      <c r="H2020" s="2">
        <f t="shared" ref="H2020:H2026" si="331">C2020*D2020</f>
        <v>0</v>
      </c>
      <c r="I2020" s="2">
        <f t="shared" ref="I2020:I2026" si="332">C2020*E2020</f>
        <v>0</v>
      </c>
      <c r="J2020" s="2">
        <f t="shared" ref="J2020:J2026" si="333">C2020*F2020</f>
        <v>0</v>
      </c>
      <c r="K2020" s="2">
        <f t="shared" ref="K2020:K2026" si="334">C2020*G2020</f>
        <v>0</v>
      </c>
      <c r="L2020" s="7"/>
    </row>
    <row r="2021" spans="1:12" s="4" customFormat="1" x14ac:dyDescent="0.25">
      <c r="A2021" s="12"/>
      <c r="B2021" s="13" t="s">
        <v>425</v>
      </c>
      <c r="C2021" s="2"/>
      <c r="D2021" s="2"/>
      <c r="E2021" s="608"/>
      <c r="F2021" s="2">
        <v>4320000</v>
      </c>
      <c r="G2021" s="2">
        <f t="shared" si="326"/>
        <v>4320000</v>
      </c>
      <c r="H2021" s="2">
        <f t="shared" si="331"/>
        <v>0</v>
      </c>
      <c r="I2021" s="2">
        <f t="shared" si="332"/>
        <v>0</v>
      </c>
      <c r="J2021" s="2">
        <f t="shared" si="333"/>
        <v>0</v>
      </c>
      <c r="K2021" s="2">
        <f t="shared" si="334"/>
        <v>0</v>
      </c>
      <c r="L2021" s="7"/>
    </row>
    <row r="2022" spans="1:12" s="4" customFormat="1" x14ac:dyDescent="0.25">
      <c r="A2022" s="12"/>
      <c r="B2022" s="13" t="s">
        <v>498</v>
      </c>
      <c r="C2022" s="2"/>
      <c r="D2022" s="2"/>
      <c r="E2022" s="608"/>
      <c r="F2022" s="2"/>
      <c r="G2022" s="2">
        <f t="shared" si="326"/>
        <v>0</v>
      </c>
      <c r="H2022" s="2">
        <f t="shared" si="331"/>
        <v>0</v>
      </c>
      <c r="I2022" s="2">
        <f t="shared" si="332"/>
        <v>0</v>
      </c>
      <c r="J2022" s="2">
        <f t="shared" si="333"/>
        <v>0</v>
      </c>
      <c r="K2022" s="2">
        <f t="shared" si="334"/>
        <v>0</v>
      </c>
      <c r="L2022" s="7"/>
    </row>
    <row r="2023" spans="1:12" s="4" customFormat="1" x14ac:dyDescent="0.25">
      <c r="A2023" s="12"/>
      <c r="B2023" s="13" t="s">
        <v>499</v>
      </c>
      <c r="C2023" s="2"/>
      <c r="D2023" s="2"/>
      <c r="E2023" s="608"/>
      <c r="F2023" s="2">
        <v>3600000</v>
      </c>
      <c r="G2023" s="2">
        <f t="shared" si="326"/>
        <v>3600000</v>
      </c>
      <c r="H2023" s="2">
        <f t="shared" si="331"/>
        <v>0</v>
      </c>
      <c r="I2023" s="2">
        <f t="shared" si="332"/>
        <v>0</v>
      </c>
      <c r="J2023" s="2">
        <f t="shared" si="333"/>
        <v>0</v>
      </c>
      <c r="K2023" s="2">
        <f t="shared" si="334"/>
        <v>0</v>
      </c>
      <c r="L2023" s="7"/>
    </row>
    <row r="2024" spans="1:12" s="4" customFormat="1" x14ac:dyDescent="0.25">
      <c r="A2024" s="12"/>
      <c r="B2024" s="13" t="s">
        <v>451</v>
      </c>
      <c r="C2024" s="2"/>
      <c r="D2024" s="2"/>
      <c r="E2024" s="608"/>
      <c r="F2024" s="2">
        <v>1440000</v>
      </c>
      <c r="G2024" s="2">
        <f t="shared" si="326"/>
        <v>1440000</v>
      </c>
      <c r="H2024" s="2">
        <f t="shared" si="331"/>
        <v>0</v>
      </c>
      <c r="I2024" s="2">
        <f t="shared" si="332"/>
        <v>0</v>
      </c>
      <c r="J2024" s="2">
        <f t="shared" si="333"/>
        <v>0</v>
      </c>
      <c r="K2024" s="2">
        <f t="shared" si="334"/>
        <v>0</v>
      </c>
      <c r="L2024" s="7"/>
    </row>
    <row r="2025" spans="1:12" x14ac:dyDescent="0.25">
      <c r="A2025" s="612"/>
      <c r="B2025" s="13" t="s">
        <v>452</v>
      </c>
      <c r="C2025" s="2"/>
      <c r="D2025" s="2"/>
      <c r="E2025" s="2"/>
      <c r="F2025" s="2">
        <v>960000</v>
      </c>
      <c r="G2025" s="2">
        <f t="shared" si="326"/>
        <v>960000</v>
      </c>
      <c r="H2025" s="2">
        <f t="shared" si="331"/>
        <v>0</v>
      </c>
      <c r="I2025" s="2">
        <f t="shared" si="332"/>
        <v>0</v>
      </c>
      <c r="J2025" s="2">
        <f t="shared" si="333"/>
        <v>0</v>
      </c>
      <c r="K2025" s="2">
        <f t="shared" si="334"/>
        <v>0</v>
      </c>
      <c r="L2025" s="7"/>
    </row>
    <row r="2026" spans="1:12" x14ac:dyDescent="0.25">
      <c r="A2026" s="612"/>
      <c r="B2026" s="13"/>
      <c r="C2026" s="2"/>
      <c r="D2026" s="2"/>
      <c r="E2026" s="2"/>
      <c r="F2026" s="2"/>
      <c r="G2026" s="2">
        <f t="shared" si="326"/>
        <v>0</v>
      </c>
      <c r="H2026" s="2">
        <f t="shared" si="331"/>
        <v>0</v>
      </c>
      <c r="I2026" s="2">
        <f t="shared" si="332"/>
        <v>0</v>
      </c>
      <c r="J2026" s="2">
        <f t="shared" si="333"/>
        <v>0</v>
      </c>
      <c r="K2026" s="2">
        <f t="shared" si="334"/>
        <v>0</v>
      </c>
      <c r="L2026" s="7"/>
    </row>
    <row r="2027" spans="1:12" x14ac:dyDescent="0.25">
      <c r="A2027" s="612"/>
      <c r="B2027" s="13"/>
      <c r="C2027" s="2">
        <f>SUM(C2026:C2026)</f>
        <v>0</v>
      </c>
      <c r="D2027" s="2">
        <f>SUM(D2026:D2026)</f>
        <v>0</v>
      </c>
      <c r="E2027" s="2">
        <f>SUM(E2026:E2026)</f>
        <v>0</v>
      </c>
      <c r="F2027" s="2">
        <f>SUM(F2026:F2026)</f>
        <v>0</v>
      </c>
      <c r="G2027" s="2">
        <f>SUM(G2020:G2026)</f>
        <v>15120000</v>
      </c>
      <c r="H2027" s="2">
        <f>SUM(H2020:H2026)</f>
        <v>0</v>
      </c>
      <c r="I2027" s="2">
        <f>SUM(I2020:I2026)</f>
        <v>0</v>
      </c>
      <c r="J2027" s="2">
        <f>SUM(J2020:J2026)</f>
        <v>0</v>
      </c>
      <c r="K2027" s="2">
        <f>SUM(K2020:K2026)</f>
        <v>0</v>
      </c>
      <c r="L2027" s="7"/>
    </row>
    <row r="2028" spans="1:12" x14ac:dyDescent="0.25">
      <c r="A2028" s="612"/>
      <c r="B2028" s="13"/>
      <c r="C2028" s="2"/>
      <c r="D2028" s="2"/>
      <c r="E2028" s="2"/>
      <c r="F2028" s="2"/>
      <c r="G2028" s="2"/>
      <c r="H2028" s="2"/>
      <c r="I2028" s="2"/>
      <c r="J2028" s="2"/>
      <c r="K2028" s="2"/>
      <c r="L2028" s="7"/>
    </row>
    <row r="2029" spans="1:12" x14ac:dyDescent="0.25">
      <c r="A2029" s="612"/>
      <c r="B2029" s="612"/>
      <c r="C2029" s="3">
        <f t="shared" ref="C2029:K2029" si="335">C2019+C2027</f>
        <v>26</v>
      </c>
      <c r="D2029" s="3">
        <f t="shared" si="335"/>
        <v>18833977</v>
      </c>
      <c r="E2029" s="3">
        <f t="shared" si="335"/>
        <v>540000</v>
      </c>
      <c r="F2029" s="3">
        <f t="shared" si="335"/>
        <v>0</v>
      </c>
      <c r="G2029" s="3">
        <f t="shared" si="335"/>
        <v>34493977</v>
      </c>
      <c r="H2029" s="3">
        <f t="shared" si="335"/>
        <v>24295947</v>
      </c>
      <c r="I2029" s="3">
        <f t="shared" si="335"/>
        <v>780000</v>
      </c>
      <c r="J2029" s="3">
        <f t="shared" si="335"/>
        <v>0</v>
      </c>
      <c r="K2029" s="3">
        <f t="shared" si="335"/>
        <v>25075947</v>
      </c>
      <c r="L2029" s="7"/>
    </row>
    <row r="2030" spans="1:12" x14ac:dyDescent="0.25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7"/>
    </row>
    <row r="2031" spans="1:12" x14ac:dyDescent="0.25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7"/>
    </row>
    <row r="2032" spans="1:12" x14ac:dyDescent="0.25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7"/>
    </row>
    <row r="2033" spans="1:12" ht="15.75" x14ac:dyDescent="0.25">
      <c r="A2033" s="960" t="s">
        <v>225</v>
      </c>
      <c r="B2033" s="960"/>
      <c r="C2033" s="960"/>
      <c r="D2033" s="960"/>
      <c r="E2033" s="960"/>
      <c r="F2033" s="960"/>
      <c r="G2033" s="960"/>
      <c r="H2033" s="960"/>
      <c r="I2033" s="960"/>
      <c r="J2033" s="960"/>
      <c r="K2033" s="960"/>
      <c r="L2033" s="7"/>
    </row>
    <row r="2034" spans="1:12" ht="15.75" x14ac:dyDescent="0.25">
      <c r="A2034" s="964" t="s">
        <v>226</v>
      </c>
      <c r="B2034" s="964"/>
      <c r="C2034" s="964"/>
      <c r="D2034" s="964"/>
      <c r="E2034" s="964"/>
      <c r="F2034" s="964"/>
      <c r="G2034" s="964"/>
      <c r="H2034" s="964"/>
      <c r="I2034" s="964"/>
      <c r="J2034" s="964"/>
      <c r="K2034" s="964"/>
      <c r="L2034" s="7"/>
    </row>
    <row r="2035" spans="1:12" ht="15.75" x14ac:dyDescent="0.25">
      <c r="A2035" s="964" t="s">
        <v>227</v>
      </c>
      <c r="B2035" s="966"/>
      <c r="C2035" s="966"/>
      <c r="D2035" s="966"/>
      <c r="E2035" s="966"/>
      <c r="F2035" s="966"/>
      <c r="G2035" s="966"/>
      <c r="H2035" s="966"/>
      <c r="I2035" s="966"/>
      <c r="J2035" s="966"/>
      <c r="K2035" s="966"/>
      <c r="L2035" s="7"/>
    </row>
    <row r="2036" spans="1:12" x14ac:dyDescent="0.25">
      <c r="A2036" s="963" t="s">
        <v>497</v>
      </c>
      <c r="B2036" s="963"/>
      <c r="C2036" s="963"/>
      <c r="D2036" s="963"/>
      <c r="E2036" s="963"/>
      <c r="F2036" s="963"/>
      <c r="G2036" s="963"/>
      <c r="H2036" s="963"/>
      <c r="I2036" s="963"/>
      <c r="J2036" s="963"/>
      <c r="K2036" s="963"/>
      <c r="L2036" s="7"/>
    </row>
    <row r="2037" spans="1:12" ht="48.75" x14ac:dyDescent="0.25">
      <c r="A2037" s="10"/>
      <c r="B2037" s="9" t="s">
        <v>228</v>
      </c>
      <c r="C2037" s="9" t="s">
        <v>565</v>
      </c>
      <c r="D2037" s="9" t="s">
        <v>229</v>
      </c>
      <c r="E2037" s="9" t="s">
        <v>468</v>
      </c>
      <c r="F2037" s="9" t="s">
        <v>231</v>
      </c>
      <c r="G2037" s="9" t="s">
        <v>232</v>
      </c>
      <c r="H2037" s="9" t="s">
        <v>233</v>
      </c>
      <c r="I2037" s="9" t="s">
        <v>476</v>
      </c>
      <c r="J2037" s="9" t="s">
        <v>234</v>
      </c>
      <c r="K2037" s="609" t="s">
        <v>566</v>
      </c>
      <c r="L2037" s="7"/>
    </row>
    <row r="2038" spans="1:12" x14ac:dyDescent="0.25">
      <c r="A2038" s="612"/>
      <c r="B2038" s="612"/>
      <c r="C2038" s="612"/>
      <c r="D2038" s="612"/>
      <c r="E2038" s="612"/>
      <c r="F2038" s="612"/>
      <c r="G2038" s="612"/>
      <c r="H2038" s="612"/>
      <c r="I2038" s="612"/>
      <c r="J2038" s="612"/>
      <c r="K2038" s="607" t="s">
        <v>235</v>
      </c>
      <c r="L2038" s="7"/>
    </row>
    <row r="2039" spans="1:12" x14ac:dyDescent="0.25">
      <c r="A2039" s="612" t="s">
        <v>517</v>
      </c>
      <c r="B2039" s="5" t="s">
        <v>267</v>
      </c>
      <c r="C2039" s="2">
        <v>11</v>
      </c>
      <c r="D2039" s="2">
        <v>438011</v>
      </c>
      <c r="E2039" s="2">
        <v>30000</v>
      </c>
      <c r="F2039" s="2">
        <v>106524</v>
      </c>
      <c r="G2039" s="2">
        <f t="shared" ref="G2039:G2077" si="336">SUM(D2039:F2039)</f>
        <v>574535</v>
      </c>
      <c r="H2039" s="2">
        <f t="shared" ref="H2039:H2077" si="337">C2039*D2039</f>
        <v>4818121</v>
      </c>
      <c r="I2039" s="2">
        <f t="shared" ref="I2039:I2077" si="338">C2039*E2039</f>
        <v>330000</v>
      </c>
      <c r="J2039" s="2">
        <f t="shared" ref="J2039:J2077" si="339">C2039*F2039</f>
        <v>1171764</v>
      </c>
      <c r="K2039" s="2">
        <f t="shared" ref="K2039:K2077" si="340">C2039*G2039</f>
        <v>6319885</v>
      </c>
      <c r="L2039" s="7"/>
    </row>
    <row r="2040" spans="1:12" x14ac:dyDescent="0.25">
      <c r="A2040" s="612"/>
      <c r="B2040" s="5" t="s">
        <v>291</v>
      </c>
      <c r="C2040" s="2">
        <v>1</v>
      </c>
      <c r="D2040" s="2">
        <v>649829</v>
      </c>
      <c r="E2040" s="2">
        <v>30000</v>
      </c>
      <c r="F2040" s="2">
        <v>136836</v>
      </c>
      <c r="G2040" s="2">
        <f t="shared" si="336"/>
        <v>816665</v>
      </c>
      <c r="H2040" s="2">
        <f t="shared" si="337"/>
        <v>649829</v>
      </c>
      <c r="I2040" s="2">
        <f t="shared" si="338"/>
        <v>30000</v>
      </c>
      <c r="J2040" s="2">
        <f t="shared" si="339"/>
        <v>136836</v>
      </c>
      <c r="K2040" s="2">
        <f t="shared" si="340"/>
        <v>816665</v>
      </c>
      <c r="L2040" s="7"/>
    </row>
    <row r="2041" spans="1:12" x14ac:dyDescent="0.25">
      <c r="A2041" s="612" t="s">
        <v>517</v>
      </c>
      <c r="B2041" s="5" t="s">
        <v>311</v>
      </c>
      <c r="C2041" s="2">
        <v>1</v>
      </c>
      <c r="D2041" s="2">
        <v>1151313</v>
      </c>
      <c r="E2041" s="2">
        <v>30000</v>
      </c>
      <c r="F2041" s="2">
        <v>240384</v>
      </c>
      <c r="G2041" s="2">
        <f t="shared" si="336"/>
        <v>1421697</v>
      </c>
      <c r="H2041" s="2">
        <f t="shared" si="337"/>
        <v>1151313</v>
      </c>
      <c r="I2041" s="2">
        <f t="shared" si="338"/>
        <v>30000</v>
      </c>
      <c r="J2041" s="2">
        <f t="shared" si="339"/>
        <v>240384</v>
      </c>
      <c r="K2041" s="2">
        <f t="shared" si="340"/>
        <v>1421697</v>
      </c>
      <c r="L2041" s="7"/>
    </row>
    <row r="2042" spans="1:12" x14ac:dyDescent="0.25">
      <c r="A2042" s="612" t="s">
        <v>517</v>
      </c>
      <c r="B2042" s="24" t="s">
        <v>311</v>
      </c>
      <c r="C2042" s="2">
        <v>1</v>
      </c>
      <c r="D2042" s="2">
        <v>1340348</v>
      </c>
      <c r="E2042" s="2">
        <v>30000</v>
      </c>
      <c r="F2042" s="2">
        <v>270523</v>
      </c>
      <c r="G2042" s="2">
        <f t="shared" si="336"/>
        <v>1640871</v>
      </c>
      <c r="H2042" s="2">
        <f t="shared" si="337"/>
        <v>1340348</v>
      </c>
      <c r="I2042" s="2">
        <f t="shared" si="338"/>
        <v>30000</v>
      </c>
      <c r="J2042" s="2">
        <f t="shared" si="339"/>
        <v>270523</v>
      </c>
      <c r="K2042" s="2">
        <f t="shared" si="340"/>
        <v>1640871</v>
      </c>
      <c r="L2042" s="7"/>
    </row>
    <row r="2043" spans="1:12" x14ac:dyDescent="0.25">
      <c r="A2043" s="612" t="s">
        <v>517</v>
      </c>
      <c r="B2043" s="5" t="s">
        <v>317</v>
      </c>
      <c r="C2043" s="2">
        <v>3</v>
      </c>
      <c r="D2043" s="2">
        <v>1378155</v>
      </c>
      <c r="E2043" s="2">
        <v>30000</v>
      </c>
      <c r="F2043" s="2">
        <v>276545</v>
      </c>
      <c r="G2043" s="2">
        <f t="shared" si="336"/>
        <v>1684700</v>
      </c>
      <c r="H2043" s="2">
        <f t="shared" si="337"/>
        <v>4134465</v>
      </c>
      <c r="I2043" s="2">
        <f t="shared" si="338"/>
        <v>90000</v>
      </c>
      <c r="J2043" s="2">
        <f t="shared" si="339"/>
        <v>829635</v>
      </c>
      <c r="K2043" s="2">
        <f t="shared" si="340"/>
        <v>5054100</v>
      </c>
      <c r="L2043" s="7"/>
    </row>
    <row r="2044" spans="1:12" x14ac:dyDescent="0.25">
      <c r="A2044" s="612" t="s">
        <v>517</v>
      </c>
      <c r="B2044" s="5" t="s">
        <v>326</v>
      </c>
      <c r="C2044" s="2">
        <v>1</v>
      </c>
      <c r="D2044" s="2">
        <v>1336307</v>
      </c>
      <c r="E2044" s="2">
        <v>30000</v>
      </c>
      <c r="F2044" s="2">
        <v>271066</v>
      </c>
      <c r="G2044" s="2">
        <f t="shared" si="336"/>
        <v>1637373</v>
      </c>
      <c r="H2044" s="2">
        <f t="shared" si="337"/>
        <v>1336307</v>
      </c>
      <c r="I2044" s="2">
        <f t="shared" si="338"/>
        <v>30000</v>
      </c>
      <c r="J2044" s="2">
        <f t="shared" si="339"/>
        <v>271066</v>
      </c>
      <c r="K2044" s="2">
        <f t="shared" si="340"/>
        <v>1637373</v>
      </c>
      <c r="L2044" s="7"/>
    </row>
    <row r="2045" spans="1:12" x14ac:dyDescent="0.25">
      <c r="A2045" s="612" t="s">
        <v>670</v>
      </c>
      <c r="B2045" s="5" t="s">
        <v>327</v>
      </c>
      <c r="C2045" s="2">
        <v>1</v>
      </c>
      <c r="D2045" s="2">
        <v>857983</v>
      </c>
      <c r="E2045" s="2">
        <v>30000</v>
      </c>
      <c r="F2045" s="2"/>
      <c r="G2045" s="2">
        <f t="shared" si="336"/>
        <v>887983</v>
      </c>
      <c r="H2045" s="2">
        <f t="shared" si="337"/>
        <v>857983</v>
      </c>
      <c r="I2045" s="2">
        <f t="shared" si="338"/>
        <v>30000</v>
      </c>
      <c r="J2045" s="2">
        <f t="shared" si="339"/>
        <v>0</v>
      </c>
      <c r="K2045" s="2">
        <f t="shared" si="340"/>
        <v>887983</v>
      </c>
      <c r="L2045" s="7"/>
    </row>
    <row r="2046" spans="1:12" x14ac:dyDescent="0.25">
      <c r="A2046" s="612" t="s">
        <v>517</v>
      </c>
      <c r="B2046" s="5" t="s">
        <v>327</v>
      </c>
      <c r="C2046" s="2">
        <v>13</v>
      </c>
      <c r="D2046" s="2">
        <v>1350780</v>
      </c>
      <c r="E2046" s="2">
        <v>30000</v>
      </c>
      <c r="F2046" s="2">
        <v>276991</v>
      </c>
      <c r="G2046" s="2">
        <f t="shared" si="336"/>
        <v>1657771</v>
      </c>
      <c r="H2046" s="2">
        <f t="shared" si="337"/>
        <v>17560140</v>
      </c>
      <c r="I2046" s="2">
        <f t="shared" si="338"/>
        <v>390000</v>
      </c>
      <c r="J2046" s="2">
        <f t="shared" si="339"/>
        <v>3600883</v>
      </c>
      <c r="K2046" s="2">
        <f t="shared" si="340"/>
        <v>21551023</v>
      </c>
      <c r="L2046" s="7"/>
    </row>
    <row r="2047" spans="1:12" x14ac:dyDescent="0.25">
      <c r="A2047" s="612"/>
      <c r="B2047" s="5" t="s">
        <v>328</v>
      </c>
      <c r="C2047" s="2">
        <v>7</v>
      </c>
      <c r="D2047" s="2">
        <v>879772</v>
      </c>
      <c r="E2047" s="2">
        <v>30000</v>
      </c>
      <c r="F2047" s="2"/>
      <c r="G2047" s="2">
        <f t="shared" si="336"/>
        <v>909772</v>
      </c>
      <c r="H2047" s="2">
        <f t="shared" si="337"/>
        <v>6158404</v>
      </c>
      <c r="I2047" s="2">
        <f t="shared" si="338"/>
        <v>210000</v>
      </c>
      <c r="J2047" s="2">
        <f t="shared" si="339"/>
        <v>0</v>
      </c>
      <c r="K2047" s="2">
        <f t="shared" si="340"/>
        <v>6368404</v>
      </c>
      <c r="L2047" s="7"/>
    </row>
    <row r="2048" spans="1:12" x14ac:dyDescent="0.25">
      <c r="A2048" s="612" t="s">
        <v>517</v>
      </c>
      <c r="B2048" s="5" t="s">
        <v>328</v>
      </c>
      <c r="C2048" s="2">
        <v>1</v>
      </c>
      <c r="D2048" s="2">
        <v>1425253</v>
      </c>
      <c r="E2048" s="2">
        <v>30000</v>
      </c>
      <c r="F2048" s="2">
        <v>285316</v>
      </c>
      <c r="G2048" s="2">
        <f t="shared" si="336"/>
        <v>1740569</v>
      </c>
      <c r="H2048" s="2">
        <f t="shared" si="337"/>
        <v>1425253</v>
      </c>
      <c r="I2048" s="2">
        <f t="shared" si="338"/>
        <v>30000</v>
      </c>
      <c r="J2048" s="2">
        <f t="shared" si="339"/>
        <v>285316</v>
      </c>
      <c r="K2048" s="2">
        <f t="shared" si="340"/>
        <v>1740569</v>
      </c>
      <c r="L2048" s="7"/>
    </row>
    <row r="2049" spans="1:12" s="17" customFormat="1" x14ac:dyDescent="0.25">
      <c r="A2049" s="612" t="s">
        <v>517</v>
      </c>
      <c r="B2049" s="5" t="s">
        <v>334</v>
      </c>
      <c r="C2049" s="2">
        <v>1</v>
      </c>
      <c r="D2049" s="2">
        <v>1040476</v>
      </c>
      <c r="E2049" s="2">
        <v>30000</v>
      </c>
      <c r="F2049" s="2"/>
      <c r="G2049" s="2">
        <f t="shared" si="336"/>
        <v>1070476</v>
      </c>
      <c r="H2049" s="2">
        <f t="shared" si="337"/>
        <v>1040476</v>
      </c>
      <c r="I2049" s="2">
        <f t="shared" si="338"/>
        <v>30000</v>
      </c>
      <c r="J2049" s="2">
        <f t="shared" si="339"/>
        <v>0</v>
      </c>
      <c r="K2049" s="2">
        <f t="shared" si="340"/>
        <v>1070476</v>
      </c>
      <c r="L2049" s="7"/>
    </row>
    <row r="2050" spans="1:12" s="17" customFormat="1" x14ac:dyDescent="0.25">
      <c r="A2050" s="612"/>
      <c r="B2050" s="5" t="s">
        <v>338</v>
      </c>
      <c r="C2050" s="2">
        <v>1</v>
      </c>
      <c r="D2050" s="2">
        <v>1869982</v>
      </c>
      <c r="E2050" s="2">
        <v>30000</v>
      </c>
      <c r="F2050" s="2">
        <v>356619</v>
      </c>
      <c r="G2050" s="2">
        <f t="shared" si="336"/>
        <v>2256601</v>
      </c>
      <c r="H2050" s="2">
        <f t="shared" si="337"/>
        <v>1869982</v>
      </c>
      <c r="I2050" s="2">
        <f t="shared" si="338"/>
        <v>30000</v>
      </c>
      <c r="J2050" s="2">
        <f t="shared" si="339"/>
        <v>356619</v>
      </c>
      <c r="K2050" s="2">
        <f t="shared" si="340"/>
        <v>2256601</v>
      </c>
      <c r="L2050" s="7"/>
    </row>
    <row r="2051" spans="1:12" s="17" customFormat="1" x14ac:dyDescent="0.25">
      <c r="A2051" s="612"/>
      <c r="B2051" s="5" t="s">
        <v>341</v>
      </c>
      <c r="C2051" s="2">
        <v>1</v>
      </c>
      <c r="D2051" s="2">
        <v>1569517</v>
      </c>
      <c r="E2051" s="2">
        <v>30000</v>
      </c>
      <c r="F2051" s="2">
        <v>307965</v>
      </c>
      <c r="G2051" s="2">
        <f t="shared" si="336"/>
        <v>1907482</v>
      </c>
      <c r="H2051" s="2">
        <f t="shared" si="337"/>
        <v>1569517</v>
      </c>
      <c r="I2051" s="2">
        <f t="shared" si="338"/>
        <v>30000</v>
      </c>
      <c r="J2051" s="2">
        <f t="shared" si="339"/>
        <v>307965</v>
      </c>
      <c r="K2051" s="2">
        <f t="shared" si="340"/>
        <v>1907482</v>
      </c>
      <c r="L2051" s="7"/>
    </row>
    <row r="2052" spans="1:12" s="17" customFormat="1" x14ac:dyDescent="0.25">
      <c r="A2052" s="612" t="s">
        <v>517</v>
      </c>
      <c r="B2052" s="5" t="s">
        <v>342</v>
      </c>
      <c r="C2052" s="2">
        <v>6</v>
      </c>
      <c r="D2052" s="2">
        <v>1618559</v>
      </c>
      <c r="E2052" s="2">
        <v>30000</v>
      </c>
      <c r="F2052" s="2">
        <v>315936</v>
      </c>
      <c r="G2052" s="2">
        <f t="shared" si="336"/>
        <v>1964495</v>
      </c>
      <c r="H2052" s="2">
        <f t="shared" si="337"/>
        <v>9711354</v>
      </c>
      <c r="I2052" s="2">
        <f t="shared" si="338"/>
        <v>180000</v>
      </c>
      <c r="J2052" s="2">
        <f t="shared" si="339"/>
        <v>1895616</v>
      </c>
      <c r="K2052" s="2">
        <f t="shared" si="340"/>
        <v>11786970</v>
      </c>
      <c r="L2052" s="7"/>
    </row>
    <row r="2053" spans="1:12" s="17" customFormat="1" x14ac:dyDescent="0.25">
      <c r="A2053" s="612"/>
      <c r="B2053" s="5" t="s">
        <v>346</v>
      </c>
      <c r="C2053" s="2">
        <v>1</v>
      </c>
      <c r="D2053" s="2">
        <v>1118722</v>
      </c>
      <c r="E2053" s="2">
        <v>30000</v>
      </c>
      <c r="F2053" s="2"/>
      <c r="G2053" s="2">
        <f t="shared" si="336"/>
        <v>1148722</v>
      </c>
      <c r="H2053" s="2">
        <f t="shared" si="337"/>
        <v>1118722</v>
      </c>
      <c r="I2053" s="2">
        <f t="shared" si="338"/>
        <v>30000</v>
      </c>
      <c r="J2053" s="2">
        <f t="shared" si="339"/>
        <v>0</v>
      </c>
      <c r="K2053" s="2">
        <f t="shared" si="340"/>
        <v>1148722</v>
      </c>
      <c r="L2053" s="7"/>
    </row>
    <row r="2054" spans="1:12" s="17" customFormat="1" x14ac:dyDescent="0.25">
      <c r="A2054" s="612" t="s">
        <v>517</v>
      </c>
      <c r="B2054" s="5" t="s">
        <v>349</v>
      </c>
      <c r="C2054" s="2">
        <v>1</v>
      </c>
      <c r="D2054" s="2">
        <v>1213593</v>
      </c>
      <c r="E2054" s="2">
        <v>30000</v>
      </c>
      <c r="F2054" s="2"/>
      <c r="G2054" s="2">
        <f t="shared" si="336"/>
        <v>1243593</v>
      </c>
      <c r="H2054" s="2">
        <f t="shared" si="337"/>
        <v>1213593</v>
      </c>
      <c r="I2054" s="2">
        <f t="shared" si="338"/>
        <v>30000</v>
      </c>
      <c r="J2054" s="2">
        <f t="shared" si="339"/>
        <v>0</v>
      </c>
      <c r="K2054" s="2">
        <f t="shared" si="340"/>
        <v>1243593</v>
      </c>
      <c r="L2054" s="7"/>
    </row>
    <row r="2055" spans="1:12" s="17" customFormat="1" x14ac:dyDescent="0.25">
      <c r="A2055" s="612"/>
      <c r="B2055" s="5" t="s">
        <v>349</v>
      </c>
      <c r="C2055" s="2">
        <v>1</v>
      </c>
      <c r="D2055" s="2">
        <v>1961854</v>
      </c>
      <c r="E2055" s="2">
        <v>30000</v>
      </c>
      <c r="F2055" s="2">
        <v>370906</v>
      </c>
      <c r="G2055" s="2">
        <f t="shared" si="336"/>
        <v>2362760</v>
      </c>
      <c r="H2055" s="2">
        <f t="shared" si="337"/>
        <v>1961854</v>
      </c>
      <c r="I2055" s="2">
        <f t="shared" si="338"/>
        <v>30000</v>
      </c>
      <c r="J2055" s="2">
        <f t="shared" si="339"/>
        <v>370906</v>
      </c>
      <c r="K2055" s="2">
        <f t="shared" si="340"/>
        <v>2362760</v>
      </c>
      <c r="L2055" s="7"/>
    </row>
    <row r="2056" spans="1:12" s="17" customFormat="1" x14ac:dyDescent="0.25">
      <c r="A2056" s="612"/>
      <c r="B2056" s="5" t="s">
        <v>356</v>
      </c>
      <c r="C2056" s="2">
        <v>1</v>
      </c>
      <c r="D2056" s="2">
        <v>1857064</v>
      </c>
      <c r="E2056" s="2">
        <v>30000</v>
      </c>
      <c r="F2056" s="2">
        <v>351821</v>
      </c>
      <c r="G2056" s="2">
        <f t="shared" si="336"/>
        <v>2238885</v>
      </c>
      <c r="H2056" s="2">
        <f t="shared" si="337"/>
        <v>1857064</v>
      </c>
      <c r="I2056" s="2">
        <f t="shared" si="338"/>
        <v>30000</v>
      </c>
      <c r="J2056" s="2">
        <f t="shared" si="339"/>
        <v>351821</v>
      </c>
      <c r="K2056" s="2">
        <f t="shared" si="340"/>
        <v>2238885</v>
      </c>
      <c r="L2056" s="7"/>
    </row>
    <row r="2057" spans="1:12" s="17" customFormat="1" x14ac:dyDescent="0.25">
      <c r="A2057" s="612"/>
      <c r="B2057" s="5" t="s">
        <v>357</v>
      </c>
      <c r="C2057" s="2">
        <v>1</v>
      </c>
      <c r="D2057" s="2">
        <v>1126631</v>
      </c>
      <c r="E2057" s="2">
        <v>30000</v>
      </c>
      <c r="F2057" s="2"/>
      <c r="G2057" s="2">
        <f>SUM(D2057:F2057)</f>
        <v>1156631</v>
      </c>
      <c r="H2057" s="2">
        <f t="shared" si="337"/>
        <v>1126631</v>
      </c>
      <c r="I2057" s="2">
        <f t="shared" si="338"/>
        <v>30000</v>
      </c>
      <c r="J2057" s="2">
        <f>C2057*F2057</f>
        <v>0</v>
      </c>
      <c r="K2057" s="2">
        <f t="shared" si="340"/>
        <v>1156631</v>
      </c>
      <c r="L2057" s="7"/>
    </row>
    <row r="2058" spans="1:12" s="17" customFormat="1" x14ac:dyDescent="0.25">
      <c r="A2058" s="612" t="s">
        <v>517</v>
      </c>
      <c r="B2058" s="5" t="s">
        <v>357</v>
      </c>
      <c r="C2058" s="2">
        <v>1</v>
      </c>
      <c r="D2058" s="2">
        <v>1901527</v>
      </c>
      <c r="E2058" s="2">
        <v>30000</v>
      </c>
      <c r="F2058" s="2">
        <v>352360</v>
      </c>
      <c r="G2058" s="2">
        <f t="shared" si="336"/>
        <v>2283887</v>
      </c>
      <c r="H2058" s="2">
        <f t="shared" si="337"/>
        <v>1901527</v>
      </c>
      <c r="I2058" s="2">
        <f t="shared" si="338"/>
        <v>30000</v>
      </c>
      <c r="J2058" s="2">
        <f t="shared" si="339"/>
        <v>352360</v>
      </c>
      <c r="K2058" s="2">
        <f t="shared" si="340"/>
        <v>2283887</v>
      </c>
      <c r="L2058" s="7"/>
    </row>
    <row r="2059" spans="1:12" s="17" customFormat="1" x14ac:dyDescent="0.25">
      <c r="A2059" s="612" t="s">
        <v>517</v>
      </c>
      <c r="B2059" s="5" t="s">
        <v>358</v>
      </c>
      <c r="C2059" s="2">
        <v>2</v>
      </c>
      <c r="D2059" s="2">
        <v>1162530</v>
      </c>
      <c r="E2059" s="2">
        <v>30000</v>
      </c>
      <c r="F2059" s="2"/>
      <c r="G2059" s="2">
        <f t="shared" si="336"/>
        <v>1192530</v>
      </c>
      <c r="H2059" s="2">
        <f t="shared" si="337"/>
        <v>2325060</v>
      </c>
      <c r="I2059" s="2">
        <f t="shared" si="338"/>
        <v>60000</v>
      </c>
      <c r="J2059" s="2">
        <f t="shared" si="339"/>
        <v>0</v>
      </c>
      <c r="K2059" s="2">
        <f t="shared" si="340"/>
        <v>2385060</v>
      </c>
      <c r="L2059" s="7"/>
    </row>
    <row r="2060" spans="1:12" s="17" customFormat="1" x14ac:dyDescent="0.25">
      <c r="A2060" s="612"/>
      <c r="B2060" s="5" t="s">
        <v>359</v>
      </c>
      <c r="C2060" s="2">
        <v>1</v>
      </c>
      <c r="D2060" s="2">
        <v>1196428</v>
      </c>
      <c r="E2060" s="2">
        <v>30000</v>
      </c>
      <c r="F2060" s="2"/>
      <c r="G2060" s="2">
        <f t="shared" si="336"/>
        <v>1226428</v>
      </c>
      <c r="H2060" s="2">
        <f t="shared" si="337"/>
        <v>1196428</v>
      </c>
      <c r="I2060" s="2">
        <f t="shared" si="338"/>
        <v>30000</v>
      </c>
      <c r="J2060" s="2">
        <f t="shared" si="339"/>
        <v>0</v>
      </c>
      <c r="K2060" s="2">
        <f t="shared" si="340"/>
        <v>1226428</v>
      </c>
      <c r="L2060" s="7"/>
    </row>
    <row r="2061" spans="1:12" s="17" customFormat="1" x14ac:dyDescent="0.25">
      <c r="A2061" s="612"/>
      <c r="B2061" s="5" t="s">
        <v>363</v>
      </c>
      <c r="C2061" s="2">
        <v>1</v>
      </c>
      <c r="D2061" s="2">
        <v>2168309</v>
      </c>
      <c r="E2061" s="2">
        <v>30000</v>
      </c>
      <c r="F2061" s="2">
        <v>417992</v>
      </c>
      <c r="G2061" s="2">
        <f t="shared" si="336"/>
        <v>2616301</v>
      </c>
      <c r="H2061" s="2">
        <f t="shared" si="337"/>
        <v>2168309</v>
      </c>
      <c r="I2061" s="2">
        <f t="shared" si="338"/>
        <v>30000</v>
      </c>
      <c r="J2061" s="2">
        <f t="shared" si="339"/>
        <v>417992</v>
      </c>
      <c r="K2061" s="2">
        <f t="shared" si="340"/>
        <v>2616301</v>
      </c>
      <c r="L2061" s="7"/>
    </row>
    <row r="2062" spans="1:12" s="17" customFormat="1" x14ac:dyDescent="0.25">
      <c r="A2062" s="612" t="s">
        <v>517</v>
      </c>
      <c r="B2062" s="5" t="s">
        <v>365</v>
      </c>
      <c r="C2062" s="2">
        <v>1</v>
      </c>
      <c r="D2062" s="2">
        <v>2257237</v>
      </c>
      <c r="E2062" s="2">
        <v>30000</v>
      </c>
      <c r="F2062" s="2">
        <v>436902</v>
      </c>
      <c r="G2062" s="2">
        <f t="shared" si="336"/>
        <v>2724139</v>
      </c>
      <c r="H2062" s="2">
        <f t="shared" si="337"/>
        <v>2257237</v>
      </c>
      <c r="I2062" s="2">
        <f t="shared" si="338"/>
        <v>30000</v>
      </c>
      <c r="J2062" s="2">
        <f t="shared" si="339"/>
        <v>436902</v>
      </c>
      <c r="K2062" s="2">
        <f t="shared" si="340"/>
        <v>2724139</v>
      </c>
      <c r="L2062" s="7"/>
    </row>
    <row r="2063" spans="1:12" s="17" customFormat="1" x14ac:dyDescent="0.25">
      <c r="A2063" s="612"/>
      <c r="B2063" s="5" t="s">
        <v>370</v>
      </c>
      <c r="C2063" s="2">
        <v>2</v>
      </c>
      <c r="D2063" s="2">
        <v>2624389</v>
      </c>
      <c r="E2063" s="2">
        <v>30000</v>
      </c>
      <c r="F2063" s="2">
        <v>448824</v>
      </c>
      <c r="G2063" s="2">
        <f t="shared" si="336"/>
        <v>3103213</v>
      </c>
      <c r="H2063" s="2">
        <f t="shared" si="337"/>
        <v>5248778</v>
      </c>
      <c r="I2063" s="2">
        <f t="shared" si="338"/>
        <v>60000</v>
      </c>
      <c r="J2063" s="2">
        <f t="shared" si="339"/>
        <v>897648</v>
      </c>
      <c r="K2063" s="2">
        <f t="shared" si="340"/>
        <v>6206426</v>
      </c>
      <c r="L2063" s="7"/>
    </row>
    <row r="2064" spans="1:12" s="17" customFormat="1" x14ac:dyDescent="0.25">
      <c r="A2064" s="612"/>
      <c r="B2064" s="5" t="s">
        <v>371</v>
      </c>
      <c r="C2064" s="2">
        <v>1</v>
      </c>
      <c r="D2064" s="2">
        <v>1326884</v>
      </c>
      <c r="E2064" s="2">
        <v>30000</v>
      </c>
      <c r="F2064" s="2"/>
      <c r="G2064" s="2">
        <f t="shared" si="336"/>
        <v>1356884</v>
      </c>
      <c r="H2064" s="2">
        <f t="shared" si="337"/>
        <v>1326884</v>
      </c>
      <c r="I2064" s="2">
        <f t="shared" si="338"/>
        <v>30000</v>
      </c>
      <c r="J2064" s="2">
        <f t="shared" si="339"/>
        <v>0</v>
      </c>
      <c r="K2064" s="2">
        <f t="shared" si="340"/>
        <v>1356884</v>
      </c>
      <c r="L2064" s="7"/>
    </row>
    <row r="2065" spans="1:12" s="17" customFormat="1" x14ac:dyDescent="0.25">
      <c r="A2065" s="612" t="s">
        <v>517</v>
      </c>
      <c r="B2065" s="5" t="s">
        <v>371</v>
      </c>
      <c r="C2065" s="2">
        <v>3</v>
      </c>
      <c r="D2065" s="2">
        <v>2691877</v>
      </c>
      <c r="E2065" s="2">
        <v>30000</v>
      </c>
      <c r="F2065" s="2">
        <v>461035</v>
      </c>
      <c r="G2065" s="2">
        <f t="shared" si="336"/>
        <v>3182912</v>
      </c>
      <c r="H2065" s="2">
        <f t="shared" si="337"/>
        <v>8075631</v>
      </c>
      <c r="I2065" s="2">
        <f t="shared" si="338"/>
        <v>90000</v>
      </c>
      <c r="J2065" s="2">
        <f t="shared" si="339"/>
        <v>1383105</v>
      </c>
      <c r="K2065" s="2">
        <f t="shared" si="340"/>
        <v>9548736</v>
      </c>
      <c r="L2065" s="7"/>
    </row>
    <row r="2066" spans="1:12" s="17" customFormat="1" x14ac:dyDescent="0.25">
      <c r="A2066" s="612" t="s">
        <v>517</v>
      </c>
      <c r="B2066" s="5" t="s">
        <v>372</v>
      </c>
      <c r="C2066" s="2">
        <v>1</v>
      </c>
      <c r="D2066" s="2">
        <v>2759365</v>
      </c>
      <c r="E2066" s="2">
        <v>30000</v>
      </c>
      <c r="F2066" s="2">
        <v>473251</v>
      </c>
      <c r="G2066" s="2">
        <f t="shared" si="336"/>
        <v>3262616</v>
      </c>
      <c r="H2066" s="2">
        <f t="shared" si="337"/>
        <v>2759365</v>
      </c>
      <c r="I2066" s="2">
        <f t="shared" si="338"/>
        <v>30000</v>
      </c>
      <c r="J2066" s="2">
        <f t="shared" si="339"/>
        <v>473251</v>
      </c>
      <c r="K2066" s="2">
        <f t="shared" si="340"/>
        <v>3262616</v>
      </c>
      <c r="L2066" s="7"/>
    </row>
    <row r="2067" spans="1:12" s="17" customFormat="1" x14ac:dyDescent="0.25">
      <c r="A2067" s="612" t="s">
        <v>517</v>
      </c>
      <c r="B2067" s="5" t="s">
        <v>380</v>
      </c>
      <c r="C2067" s="2">
        <v>1</v>
      </c>
      <c r="D2067" s="2">
        <v>3262245</v>
      </c>
      <c r="E2067" s="2">
        <v>30000</v>
      </c>
      <c r="F2067" s="2">
        <v>537828</v>
      </c>
      <c r="G2067" s="2">
        <f t="shared" si="336"/>
        <v>3830073</v>
      </c>
      <c r="H2067" s="2">
        <f t="shared" si="337"/>
        <v>3262245</v>
      </c>
      <c r="I2067" s="2">
        <f t="shared" si="338"/>
        <v>30000</v>
      </c>
      <c r="J2067" s="2">
        <f t="shared" si="339"/>
        <v>537828</v>
      </c>
      <c r="K2067" s="2">
        <f t="shared" si="340"/>
        <v>3830073</v>
      </c>
      <c r="L2067" s="7"/>
    </row>
    <row r="2068" spans="1:12" s="17" customFormat="1" x14ac:dyDescent="0.25">
      <c r="A2068" s="612"/>
      <c r="B2068" s="5" t="s">
        <v>825</v>
      </c>
      <c r="C2068" s="2">
        <v>1</v>
      </c>
      <c r="D2068" s="2">
        <v>1584468</v>
      </c>
      <c r="E2068" s="2">
        <v>30000</v>
      </c>
      <c r="F2068" s="2"/>
      <c r="G2068" s="2">
        <f>SUM(D2068:F2068)</f>
        <v>1614468</v>
      </c>
      <c r="H2068" s="2">
        <f t="shared" si="337"/>
        <v>1584468</v>
      </c>
      <c r="I2068" s="2">
        <f t="shared" si="338"/>
        <v>30000</v>
      </c>
      <c r="J2068" s="2">
        <f>C2068*F2068</f>
        <v>0</v>
      </c>
      <c r="K2068" s="2">
        <f t="shared" si="340"/>
        <v>1614468</v>
      </c>
      <c r="L2068" s="7"/>
    </row>
    <row r="2069" spans="1:12" s="17" customFormat="1" x14ac:dyDescent="0.25">
      <c r="A2069" s="612"/>
      <c r="B2069" s="5" t="s">
        <v>628</v>
      </c>
      <c r="C2069" s="2">
        <v>1</v>
      </c>
      <c r="D2069" s="2">
        <v>1751236</v>
      </c>
      <c r="E2069" s="2">
        <v>30000</v>
      </c>
      <c r="F2069" s="2"/>
      <c r="G2069" s="2">
        <f t="shared" si="336"/>
        <v>1781236</v>
      </c>
      <c r="H2069" s="2">
        <f t="shared" si="337"/>
        <v>1751236</v>
      </c>
      <c r="I2069" s="2">
        <f t="shared" si="338"/>
        <v>30000</v>
      </c>
      <c r="J2069" s="2">
        <f t="shared" si="339"/>
        <v>0</v>
      </c>
      <c r="K2069" s="2">
        <f t="shared" si="340"/>
        <v>1781236</v>
      </c>
      <c r="L2069" s="7"/>
    </row>
    <row r="2070" spans="1:12" s="17" customFormat="1" x14ac:dyDescent="0.25">
      <c r="A2070" s="612" t="s">
        <v>517</v>
      </c>
      <c r="B2070" s="5" t="s">
        <v>628</v>
      </c>
      <c r="C2070" s="2">
        <v>2</v>
      </c>
      <c r="D2070" s="2">
        <v>3720909</v>
      </c>
      <c r="E2070" s="2">
        <v>30000</v>
      </c>
      <c r="F2070" s="2">
        <v>620424</v>
      </c>
      <c r="G2070" s="2">
        <f t="shared" si="336"/>
        <v>4371333</v>
      </c>
      <c r="H2070" s="2">
        <f t="shared" si="337"/>
        <v>7441818</v>
      </c>
      <c r="I2070" s="2">
        <f t="shared" si="338"/>
        <v>60000</v>
      </c>
      <c r="J2070" s="2">
        <f t="shared" si="339"/>
        <v>1240848</v>
      </c>
      <c r="K2070" s="2">
        <f t="shared" si="340"/>
        <v>8742666</v>
      </c>
      <c r="L2070" s="7"/>
    </row>
    <row r="2071" spans="1:12" s="17" customFormat="1" x14ac:dyDescent="0.25">
      <c r="A2071" s="612"/>
      <c r="B2071" s="5" t="s">
        <v>430</v>
      </c>
      <c r="C2071" s="2">
        <v>1</v>
      </c>
      <c r="D2071" s="2">
        <v>3812642</v>
      </c>
      <c r="E2071" s="2">
        <v>30000</v>
      </c>
      <c r="F2071" s="2">
        <v>636936</v>
      </c>
      <c r="G2071" s="2">
        <f t="shared" si="336"/>
        <v>4479578</v>
      </c>
      <c r="H2071" s="2">
        <f t="shared" si="337"/>
        <v>3812642</v>
      </c>
      <c r="I2071" s="2">
        <f t="shared" si="338"/>
        <v>30000</v>
      </c>
      <c r="J2071" s="2">
        <f t="shared" si="339"/>
        <v>636936</v>
      </c>
      <c r="K2071" s="2">
        <f t="shared" si="340"/>
        <v>4479578</v>
      </c>
      <c r="L2071" s="7"/>
    </row>
    <row r="2072" spans="1:12" s="17" customFormat="1" x14ac:dyDescent="0.25">
      <c r="A2072" s="612" t="s">
        <v>517</v>
      </c>
      <c r="B2072" s="5" t="s">
        <v>390</v>
      </c>
      <c r="C2072" s="2">
        <v>1</v>
      </c>
      <c r="D2072" s="2">
        <v>1918005</v>
      </c>
      <c r="E2072" s="2">
        <v>30000</v>
      </c>
      <c r="F2072" s="2"/>
      <c r="G2072" s="2">
        <f t="shared" si="336"/>
        <v>1948005</v>
      </c>
      <c r="H2072" s="2">
        <f t="shared" si="337"/>
        <v>1918005</v>
      </c>
      <c r="I2072" s="2">
        <f t="shared" si="338"/>
        <v>30000</v>
      </c>
      <c r="J2072" s="2">
        <f t="shared" si="339"/>
        <v>0</v>
      </c>
      <c r="K2072" s="2">
        <f t="shared" si="340"/>
        <v>1948005</v>
      </c>
      <c r="L2072" s="7"/>
    </row>
    <row r="2073" spans="1:12" s="17" customFormat="1" x14ac:dyDescent="0.25">
      <c r="A2073" s="612" t="s">
        <v>517</v>
      </c>
      <c r="B2073" s="5" t="s">
        <v>503</v>
      </c>
      <c r="C2073" s="2">
        <v>1</v>
      </c>
      <c r="D2073" s="2">
        <v>3899176</v>
      </c>
      <c r="E2073" s="2">
        <v>30000</v>
      </c>
      <c r="F2073" s="2">
        <v>606654</v>
      </c>
      <c r="G2073" s="2">
        <f t="shared" si="336"/>
        <v>4535830</v>
      </c>
      <c r="H2073" s="2">
        <f t="shared" si="337"/>
        <v>3899176</v>
      </c>
      <c r="I2073" s="2">
        <f t="shared" si="338"/>
        <v>30000</v>
      </c>
      <c r="J2073" s="2">
        <f t="shared" si="339"/>
        <v>606654</v>
      </c>
      <c r="K2073" s="2">
        <f t="shared" si="340"/>
        <v>4535830</v>
      </c>
      <c r="L2073" s="7"/>
    </row>
    <row r="2074" spans="1:12" s="17" customFormat="1" x14ac:dyDescent="0.25">
      <c r="A2074" s="612"/>
      <c r="B2074" s="5" t="s">
        <v>855</v>
      </c>
      <c r="C2074" s="2">
        <v>1</v>
      </c>
      <c r="D2074" s="2">
        <v>4443100</v>
      </c>
      <c r="E2074" s="2">
        <v>30000</v>
      </c>
      <c r="F2074" s="2">
        <v>705126</v>
      </c>
      <c r="G2074" s="2">
        <f t="shared" si="336"/>
        <v>5178226</v>
      </c>
      <c r="H2074" s="2">
        <f t="shared" si="337"/>
        <v>4443100</v>
      </c>
      <c r="I2074" s="2">
        <f t="shared" si="338"/>
        <v>30000</v>
      </c>
      <c r="J2074" s="2">
        <f t="shared" si="339"/>
        <v>705126</v>
      </c>
      <c r="K2074" s="2">
        <f t="shared" si="340"/>
        <v>5178226</v>
      </c>
      <c r="L2074" s="7"/>
    </row>
    <row r="2075" spans="1:12" s="17" customFormat="1" x14ac:dyDescent="0.25">
      <c r="A2075" s="612" t="s">
        <v>517</v>
      </c>
      <c r="B2075" s="5" t="s">
        <v>868</v>
      </c>
      <c r="C2075" s="2">
        <v>2</v>
      </c>
      <c r="D2075" s="2">
        <v>1922065</v>
      </c>
      <c r="E2075" s="2">
        <v>30000</v>
      </c>
      <c r="F2075" s="2"/>
      <c r="G2075" s="2">
        <f t="shared" si="336"/>
        <v>1952065</v>
      </c>
      <c r="H2075" s="2">
        <f t="shared" si="337"/>
        <v>3844130</v>
      </c>
      <c r="I2075" s="2">
        <f t="shared" si="338"/>
        <v>60000</v>
      </c>
      <c r="J2075" s="2">
        <f t="shared" si="339"/>
        <v>0</v>
      </c>
      <c r="K2075" s="2">
        <f t="shared" si="340"/>
        <v>3904130</v>
      </c>
      <c r="L2075" s="7"/>
    </row>
    <row r="2076" spans="1:12" s="17" customFormat="1" x14ac:dyDescent="0.25">
      <c r="A2076" s="612"/>
      <c r="B2076" s="5" t="s">
        <v>800</v>
      </c>
      <c r="C2076" s="2">
        <v>2</v>
      </c>
      <c r="D2076" s="2">
        <v>4802939</v>
      </c>
      <c r="E2076" s="2">
        <v>30000</v>
      </c>
      <c r="F2076" s="2">
        <v>711038</v>
      </c>
      <c r="G2076" s="2">
        <f t="shared" si="336"/>
        <v>5543977</v>
      </c>
      <c r="H2076" s="2">
        <f t="shared" si="337"/>
        <v>9605878</v>
      </c>
      <c r="I2076" s="2">
        <f t="shared" si="338"/>
        <v>60000</v>
      </c>
      <c r="J2076" s="2">
        <f t="shared" si="339"/>
        <v>1422076</v>
      </c>
      <c r="K2076" s="2">
        <f t="shared" si="340"/>
        <v>11087954</v>
      </c>
      <c r="L2076" s="7"/>
    </row>
    <row r="2077" spans="1:12" s="17" customFormat="1" x14ac:dyDescent="0.25">
      <c r="A2077" s="612" t="s">
        <v>517</v>
      </c>
      <c r="B2077" s="5" t="s">
        <v>481</v>
      </c>
      <c r="C2077" s="2">
        <v>3</v>
      </c>
      <c r="D2077" s="2">
        <v>2277506</v>
      </c>
      <c r="E2077" s="2">
        <v>30000</v>
      </c>
      <c r="F2077" s="2"/>
      <c r="G2077" s="2">
        <f t="shared" si="336"/>
        <v>2307506</v>
      </c>
      <c r="H2077" s="2">
        <f t="shared" si="337"/>
        <v>6832518</v>
      </c>
      <c r="I2077" s="2">
        <f t="shared" si="338"/>
        <v>90000</v>
      </c>
      <c r="J2077" s="2">
        <f t="shared" si="339"/>
        <v>0</v>
      </c>
      <c r="K2077" s="2">
        <f t="shared" si="340"/>
        <v>6922518</v>
      </c>
      <c r="L2077" s="7"/>
    </row>
    <row r="2078" spans="1:12" x14ac:dyDescent="0.25">
      <c r="A2078" s="12" t="s">
        <v>1</v>
      </c>
      <c r="B2078" s="5" t="s">
        <v>415</v>
      </c>
      <c r="C2078" s="608">
        <f>SUM(C2039:C2077)</f>
        <v>83</v>
      </c>
      <c r="D2078" s="608">
        <f>SUM(D2048:D2077)</f>
        <v>66284488</v>
      </c>
      <c r="E2078" s="608">
        <f>SUM(E2048:E2077)</f>
        <v>900000</v>
      </c>
      <c r="F2078" s="608">
        <f>SUM(F2047:F2048)</f>
        <v>285316</v>
      </c>
      <c r="G2078" s="608">
        <f>SUM(G2039:G2077)</f>
        <v>86812788</v>
      </c>
      <c r="H2078" s="608">
        <f>SUM(H2039:H2077)</f>
        <v>136555791</v>
      </c>
      <c r="I2078" s="608">
        <f>SUM(I2039:I2077)</f>
        <v>2490000</v>
      </c>
      <c r="J2078" s="608">
        <f>SUM(J2039:J2077)</f>
        <v>19200060</v>
      </c>
      <c r="K2078" s="608">
        <f>SUM(K2039:K2077)</f>
        <v>158245851</v>
      </c>
      <c r="L2078" s="7"/>
    </row>
    <row r="2079" spans="1:12" x14ac:dyDescent="0.25">
      <c r="A2079" s="612"/>
      <c r="B2079" s="612"/>
      <c r="C2079" s="2"/>
      <c r="D2079" s="2"/>
      <c r="E2079" s="2"/>
      <c r="F2079" s="2"/>
      <c r="G2079" s="2"/>
      <c r="H2079" s="2"/>
      <c r="I2079" s="2"/>
      <c r="J2079" s="2"/>
      <c r="K2079" s="2"/>
      <c r="L2079" s="7"/>
    </row>
    <row r="2080" spans="1:12" s="17" customFormat="1" x14ac:dyDescent="0.25">
      <c r="A2080" s="612"/>
      <c r="B2080" s="612"/>
      <c r="C2080" s="2"/>
      <c r="D2080" s="2">
        <v>1337225</v>
      </c>
      <c r="E2080" s="2">
        <v>381109</v>
      </c>
      <c r="F2080" s="2">
        <v>13099508</v>
      </c>
      <c r="G2080" s="2">
        <v>14817842</v>
      </c>
      <c r="H2080" s="2">
        <v>0</v>
      </c>
      <c r="I2080" s="2">
        <v>0</v>
      </c>
      <c r="J2080" s="2">
        <v>0</v>
      </c>
      <c r="K2080" s="2">
        <v>0</v>
      </c>
      <c r="L2080" s="7"/>
    </row>
    <row r="2081" spans="1:12" s="17" customFormat="1" x14ac:dyDescent="0.25">
      <c r="A2081" s="612"/>
      <c r="B2081" s="612"/>
      <c r="C2081" s="2"/>
      <c r="D2081" s="2">
        <v>1337225</v>
      </c>
      <c r="E2081" s="2">
        <v>401168</v>
      </c>
      <c r="F2081" s="2">
        <v>10916790</v>
      </c>
      <c r="G2081" s="2">
        <v>12655183</v>
      </c>
      <c r="H2081" s="2">
        <v>0</v>
      </c>
      <c r="I2081" s="2">
        <v>0</v>
      </c>
      <c r="J2081" s="2">
        <v>0</v>
      </c>
      <c r="K2081" s="2">
        <v>0</v>
      </c>
      <c r="L2081" s="7"/>
    </row>
    <row r="2082" spans="1:12" x14ac:dyDescent="0.25">
      <c r="A2082" s="612" t="s">
        <v>416</v>
      </c>
      <c r="B2082" s="13" t="s">
        <v>420</v>
      </c>
      <c r="C2082" s="2">
        <v>1</v>
      </c>
      <c r="D2082" s="3">
        <v>9273943</v>
      </c>
      <c r="E2082" s="2">
        <v>374361</v>
      </c>
      <c r="F2082" s="2">
        <v>7914876</v>
      </c>
      <c r="G2082" s="2">
        <f>SUM(D2082:F2082)</f>
        <v>17563180</v>
      </c>
      <c r="H2082" s="2">
        <f>C2082*D2082</f>
        <v>9273943</v>
      </c>
      <c r="I2082" s="2">
        <f>C2082*E2082</f>
        <v>374361</v>
      </c>
      <c r="J2082" s="2">
        <f>C2082*F2082</f>
        <v>7914876</v>
      </c>
      <c r="K2082" s="2">
        <f>C2082*G2082</f>
        <v>17563180</v>
      </c>
      <c r="L2082" s="7"/>
    </row>
    <row r="2083" spans="1:12" x14ac:dyDescent="0.25">
      <c r="A2083" s="612"/>
      <c r="B2083" s="13"/>
      <c r="C2083" s="2"/>
      <c r="D2083" s="2"/>
      <c r="E2083" s="2"/>
      <c r="F2083" s="2"/>
      <c r="G2083" s="2"/>
      <c r="H2083" s="2"/>
      <c r="I2083" s="2"/>
      <c r="J2083" s="2"/>
      <c r="K2083" s="2"/>
      <c r="L2083" s="7"/>
    </row>
    <row r="2084" spans="1:12" x14ac:dyDescent="0.25">
      <c r="A2084" s="612"/>
      <c r="B2084" s="612"/>
      <c r="C2084" s="3">
        <f>C2078+C2082</f>
        <v>84</v>
      </c>
      <c r="D2084" s="7"/>
      <c r="E2084" s="7"/>
      <c r="F2084" s="7"/>
      <c r="G2084" s="7"/>
      <c r="H2084" s="7"/>
      <c r="I2084" s="7"/>
      <c r="J2084" s="7"/>
      <c r="K2084" s="7"/>
      <c r="L2084" s="7"/>
    </row>
    <row r="2085" spans="1:12" x14ac:dyDescent="0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</row>
    <row r="2086" spans="1:12" s="17" customFormat="1" x14ac:dyDescent="0.25">
      <c r="A2086" s="7" t="s">
        <v>926</v>
      </c>
      <c r="B2086" s="7" t="s">
        <v>927</v>
      </c>
      <c r="C2086" s="7">
        <v>3</v>
      </c>
      <c r="D2086" s="7"/>
      <c r="E2086" s="7"/>
      <c r="F2086" s="7">
        <v>7800000</v>
      </c>
      <c r="G2086" s="7">
        <v>7800000</v>
      </c>
      <c r="H2086" s="7">
        <v>0</v>
      </c>
      <c r="I2086" s="7">
        <v>0</v>
      </c>
      <c r="J2086" s="7">
        <v>23400000</v>
      </c>
      <c r="K2086" s="7">
        <v>23400000</v>
      </c>
      <c r="L2086" s="7"/>
    </row>
    <row r="2087" spans="1:12" s="17" customFormat="1" x14ac:dyDescent="0.25">
      <c r="A2087" s="7" t="s">
        <v>928</v>
      </c>
      <c r="B2087" s="7" t="s">
        <v>927</v>
      </c>
      <c r="C2087" s="7">
        <v>40</v>
      </c>
      <c r="D2087" s="7"/>
      <c r="E2087" s="7"/>
      <c r="F2087" s="7">
        <v>1440000</v>
      </c>
      <c r="G2087" s="7">
        <v>1440000</v>
      </c>
      <c r="H2087" s="7">
        <v>0</v>
      </c>
      <c r="I2087" s="7">
        <v>0</v>
      </c>
      <c r="J2087" s="7">
        <v>57600000</v>
      </c>
      <c r="K2087" s="7">
        <v>57600000</v>
      </c>
      <c r="L2087" s="7"/>
    </row>
    <row r="2088" spans="1:12" s="17" customFormat="1" x14ac:dyDescent="0.25">
      <c r="A2088" s="7" t="s">
        <v>929</v>
      </c>
      <c r="B2088" s="7" t="s">
        <v>927</v>
      </c>
      <c r="C2088" s="7">
        <v>97</v>
      </c>
      <c r="D2088" s="7"/>
      <c r="E2088" s="7"/>
      <c r="F2088" s="7">
        <v>960000</v>
      </c>
      <c r="G2088" s="7">
        <v>960000</v>
      </c>
      <c r="H2088" s="7">
        <v>0</v>
      </c>
      <c r="I2088" s="7">
        <v>0</v>
      </c>
      <c r="J2088" s="7">
        <v>93120000</v>
      </c>
      <c r="K2088" s="7">
        <v>93120000</v>
      </c>
      <c r="L2088" s="7"/>
    </row>
    <row r="2089" spans="1:12" s="17" customFormat="1" x14ac:dyDescent="0.25">
      <c r="A2089" s="7" t="s">
        <v>930</v>
      </c>
      <c r="B2089" s="7" t="s">
        <v>927</v>
      </c>
      <c r="C2089" s="7">
        <v>200</v>
      </c>
      <c r="D2089" s="7"/>
      <c r="E2089" s="7"/>
      <c r="F2089" s="7">
        <v>360000</v>
      </c>
      <c r="G2089" s="7">
        <v>360000</v>
      </c>
      <c r="H2089" s="7">
        <v>0</v>
      </c>
      <c r="I2089" s="7">
        <v>0</v>
      </c>
      <c r="J2089" s="7">
        <v>72000000</v>
      </c>
      <c r="K2089" s="7">
        <v>72000000</v>
      </c>
      <c r="L2089" s="7"/>
    </row>
    <row r="2090" spans="1:12" s="17" customFormat="1" x14ac:dyDescent="0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</row>
    <row r="2091" spans="1:12" s="17" customFormat="1" x14ac:dyDescent="0.25">
      <c r="A2091" s="7"/>
      <c r="B2091" s="7"/>
      <c r="C2091" s="7"/>
      <c r="D2091" s="3">
        <f>SUM(D2080:D2082)</f>
        <v>11948393</v>
      </c>
      <c r="E2091" s="3">
        <f>SUM(E2080:E2082)</f>
        <v>1156638</v>
      </c>
      <c r="F2091" s="3">
        <f t="shared" ref="F2091:K2091" si="341">SUM(F2080:F2089)</f>
        <v>42491174</v>
      </c>
      <c r="G2091" s="3">
        <f t="shared" si="341"/>
        <v>55596205</v>
      </c>
      <c r="H2091" s="3">
        <f t="shared" si="341"/>
        <v>9273943</v>
      </c>
      <c r="I2091" s="3">
        <f t="shared" si="341"/>
        <v>374361</v>
      </c>
      <c r="J2091" s="3">
        <f t="shared" si="341"/>
        <v>254034876</v>
      </c>
      <c r="K2091" s="3">
        <f t="shared" si="341"/>
        <v>263683180</v>
      </c>
      <c r="L2091" s="7"/>
    </row>
    <row r="2092" spans="1:12" s="17" customFormat="1" x14ac:dyDescent="0.25">
      <c r="A2092" s="7" t="s">
        <v>931</v>
      </c>
      <c r="B2092" s="7"/>
      <c r="C2092" s="711">
        <f>SUM(C2084:C2089)</f>
        <v>424</v>
      </c>
      <c r="D2092" s="711">
        <f>SUM(D2091)</f>
        <v>11948393</v>
      </c>
      <c r="E2092" s="711">
        <f>SUM(E2091)</f>
        <v>1156638</v>
      </c>
      <c r="F2092" s="711">
        <f>SUM(F2091)</f>
        <v>42491174</v>
      </c>
      <c r="G2092" s="711">
        <f>SUM(G2078,G2091)</f>
        <v>142408993</v>
      </c>
      <c r="H2092" s="711">
        <f>SUM(H2078,H2091)</f>
        <v>145829734</v>
      </c>
      <c r="I2092" s="3">
        <f>SUM(I2081:I2090)</f>
        <v>374361</v>
      </c>
      <c r="J2092" s="711">
        <f>SUM(J2078,J2091)</f>
        <v>273234936</v>
      </c>
      <c r="K2092" s="711">
        <f>SUM(K2078,K2091)</f>
        <v>421929031</v>
      </c>
      <c r="L2092" s="7"/>
    </row>
    <row r="2093" spans="1:12" s="17" customFormat="1" x14ac:dyDescent="0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</row>
    <row r="2094" spans="1:12" s="17" customFormat="1" x14ac:dyDescent="0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</row>
    <row r="2095" spans="1:12" s="17" customFormat="1" x14ac:dyDescent="0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</row>
    <row r="2096" spans="1:12" s="17" customFormat="1" x14ac:dyDescent="0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</row>
    <row r="2097" spans="1:12" s="17" customFormat="1" x14ac:dyDescent="0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</row>
    <row r="2098" spans="1:12" s="17" customFormat="1" x14ac:dyDescent="0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</row>
    <row r="2099" spans="1:12" s="17" customFormat="1" x14ac:dyDescent="0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</row>
    <row r="2100" spans="1:12" s="17" customFormat="1" x14ac:dyDescent="0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</row>
    <row r="2101" spans="1:12" ht="15.75" x14ac:dyDescent="0.25">
      <c r="A2101" s="960" t="s">
        <v>225</v>
      </c>
      <c r="B2101" s="960"/>
      <c r="C2101" s="960"/>
      <c r="D2101" s="960"/>
      <c r="E2101" s="960"/>
      <c r="F2101" s="960"/>
      <c r="G2101" s="960"/>
      <c r="H2101" s="960"/>
      <c r="I2101" s="960"/>
      <c r="J2101" s="960"/>
      <c r="K2101" s="960"/>
      <c r="L2101" s="7"/>
    </row>
    <row r="2102" spans="1:12" ht="14.45" customHeight="1" x14ac:dyDescent="0.25">
      <c r="A2102" s="958" t="s">
        <v>226</v>
      </c>
      <c r="B2102" s="958"/>
      <c r="C2102" s="958"/>
      <c r="D2102" s="958"/>
      <c r="E2102" s="958"/>
      <c r="F2102" s="958"/>
      <c r="G2102" s="958"/>
      <c r="H2102" s="958"/>
      <c r="I2102" s="958"/>
      <c r="J2102" s="958"/>
      <c r="K2102" s="958"/>
      <c r="L2102" s="7"/>
    </row>
    <row r="2103" spans="1:12" ht="14.45" customHeight="1" x14ac:dyDescent="0.25">
      <c r="A2103" s="958" t="s">
        <v>227</v>
      </c>
      <c r="B2103" s="959"/>
      <c r="C2103" s="959"/>
      <c r="D2103" s="959"/>
      <c r="E2103" s="959"/>
      <c r="F2103" s="959"/>
      <c r="G2103" s="959"/>
      <c r="H2103" s="959"/>
      <c r="I2103" s="959"/>
      <c r="J2103" s="959"/>
      <c r="K2103" s="959"/>
      <c r="L2103" s="7"/>
    </row>
    <row r="2104" spans="1:12" x14ac:dyDescent="0.25">
      <c r="A2104" s="959" t="s">
        <v>594</v>
      </c>
      <c r="B2104" s="959"/>
      <c r="C2104" s="959"/>
      <c r="D2104" s="959"/>
      <c r="E2104" s="959"/>
      <c r="F2104" s="959"/>
      <c r="G2104" s="959"/>
      <c r="H2104" s="959"/>
      <c r="I2104" s="959"/>
      <c r="J2104" s="959"/>
      <c r="K2104" s="959"/>
      <c r="L2104" s="7"/>
    </row>
    <row r="2105" spans="1:12" ht="45.75" x14ac:dyDescent="0.25">
      <c r="A2105" s="73" t="s">
        <v>595</v>
      </c>
      <c r="B2105" s="73" t="s">
        <v>228</v>
      </c>
      <c r="C2105" s="73" t="s">
        <v>565</v>
      </c>
      <c r="D2105" s="73" t="s">
        <v>229</v>
      </c>
      <c r="E2105" s="73" t="s">
        <v>468</v>
      </c>
      <c r="F2105" s="73" t="s">
        <v>231</v>
      </c>
      <c r="G2105" s="73" t="s">
        <v>232</v>
      </c>
      <c r="H2105" s="73" t="s">
        <v>233</v>
      </c>
      <c r="I2105" s="73" t="s">
        <v>476</v>
      </c>
      <c r="J2105" s="73" t="s">
        <v>234</v>
      </c>
      <c r="K2105" s="610" t="s">
        <v>566</v>
      </c>
      <c r="L2105" s="7"/>
    </row>
    <row r="2106" spans="1:12" x14ac:dyDescent="0.25">
      <c r="A2106" s="75"/>
      <c r="B2106" s="76"/>
      <c r="C2106" s="76"/>
      <c r="D2106" s="76"/>
      <c r="E2106" s="76"/>
      <c r="F2106" s="76"/>
      <c r="G2106" s="76"/>
      <c r="H2106" s="76"/>
      <c r="I2106" s="76"/>
      <c r="J2106" s="76"/>
      <c r="K2106" s="611" t="s">
        <v>235</v>
      </c>
      <c r="L2106" s="7"/>
    </row>
    <row r="2107" spans="1:12" x14ac:dyDescent="0.25">
      <c r="A2107" s="76"/>
      <c r="B2107" s="24" t="s">
        <v>261</v>
      </c>
      <c r="C2107" s="16">
        <v>1</v>
      </c>
      <c r="D2107" s="16">
        <v>445175</v>
      </c>
      <c r="E2107" s="16">
        <v>30000</v>
      </c>
      <c r="F2107" s="16"/>
      <c r="G2107" s="16">
        <f t="shared" ref="G2107:G2138" si="342">SUM(D2107:F2107)</f>
        <v>475175</v>
      </c>
      <c r="H2107" s="16">
        <f t="shared" ref="H2107:H2138" si="343">C2107*D2107</f>
        <v>445175</v>
      </c>
      <c r="I2107" s="16">
        <f t="shared" ref="I2107:I2138" si="344">C2107*E2107</f>
        <v>30000</v>
      </c>
      <c r="J2107" s="16">
        <f t="shared" ref="J2107:J2138" si="345">C2107*F2107</f>
        <v>0</v>
      </c>
      <c r="K2107" s="16">
        <f t="shared" ref="K2107:K2138" si="346">C2107*G2107</f>
        <v>475175</v>
      </c>
      <c r="L2107" s="7"/>
    </row>
    <row r="2108" spans="1:12" x14ac:dyDescent="0.25">
      <c r="A2108" s="76"/>
      <c r="B2108" s="24" t="s">
        <v>263</v>
      </c>
      <c r="C2108" s="16">
        <v>1</v>
      </c>
      <c r="D2108" s="16">
        <v>459536</v>
      </c>
      <c r="E2108" s="16">
        <v>30000</v>
      </c>
      <c r="F2108" s="16"/>
      <c r="G2108" s="16">
        <f t="shared" si="342"/>
        <v>489536</v>
      </c>
      <c r="H2108" s="16">
        <f t="shared" si="343"/>
        <v>459536</v>
      </c>
      <c r="I2108" s="16">
        <f t="shared" si="344"/>
        <v>30000</v>
      </c>
      <c r="J2108" s="16">
        <f t="shared" si="345"/>
        <v>0</v>
      </c>
      <c r="K2108" s="16">
        <f t="shared" si="346"/>
        <v>489536</v>
      </c>
      <c r="L2108" s="7"/>
    </row>
    <row r="2109" spans="1:12" x14ac:dyDescent="0.25">
      <c r="A2109" s="76"/>
      <c r="B2109" s="24" t="s">
        <v>264</v>
      </c>
      <c r="C2109" s="16">
        <v>3</v>
      </c>
      <c r="D2109" s="16">
        <v>466718</v>
      </c>
      <c r="E2109" s="16">
        <v>30000</v>
      </c>
      <c r="F2109" s="16"/>
      <c r="G2109" s="16">
        <f t="shared" si="342"/>
        <v>496718</v>
      </c>
      <c r="H2109" s="16">
        <f t="shared" si="343"/>
        <v>1400154</v>
      </c>
      <c r="I2109" s="16">
        <f t="shared" si="344"/>
        <v>90000</v>
      </c>
      <c r="J2109" s="16">
        <f t="shared" si="345"/>
        <v>0</v>
      </c>
      <c r="K2109" s="16">
        <f t="shared" si="346"/>
        <v>1490154</v>
      </c>
      <c r="L2109" s="7"/>
    </row>
    <row r="2110" spans="1:12" x14ac:dyDescent="0.25">
      <c r="A2110" s="76"/>
      <c r="B2110" s="24" t="s">
        <v>267</v>
      </c>
      <c r="C2110" s="16">
        <v>8</v>
      </c>
      <c r="D2110" s="16">
        <v>438011</v>
      </c>
      <c r="E2110" s="16">
        <v>30000</v>
      </c>
      <c r="F2110" s="16">
        <v>134710</v>
      </c>
      <c r="G2110" s="16">
        <f t="shared" si="342"/>
        <v>602721</v>
      </c>
      <c r="H2110" s="16">
        <f t="shared" si="343"/>
        <v>3504088</v>
      </c>
      <c r="I2110" s="16">
        <f t="shared" si="344"/>
        <v>240000</v>
      </c>
      <c r="J2110" s="16">
        <f t="shared" si="345"/>
        <v>1077680</v>
      </c>
      <c r="K2110" s="16">
        <f t="shared" si="346"/>
        <v>4821768</v>
      </c>
      <c r="L2110" s="7"/>
    </row>
    <row r="2111" spans="1:12" x14ac:dyDescent="0.25">
      <c r="A2111" s="76"/>
      <c r="B2111" s="24" t="s">
        <v>282</v>
      </c>
      <c r="C2111" s="16">
        <v>1</v>
      </c>
      <c r="D2111" s="16">
        <v>512228</v>
      </c>
      <c r="E2111" s="16">
        <v>30000</v>
      </c>
      <c r="F2111" s="16">
        <v>152149</v>
      </c>
      <c r="G2111" s="16">
        <f t="shared" si="342"/>
        <v>694377</v>
      </c>
      <c r="H2111" s="16">
        <f t="shared" si="343"/>
        <v>512228</v>
      </c>
      <c r="I2111" s="16">
        <f t="shared" si="344"/>
        <v>30000</v>
      </c>
      <c r="J2111" s="16">
        <f t="shared" si="345"/>
        <v>152149</v>
      </c>
      <c r="K2111" s="16">
        <f t="shared" si="346"/>
        <v>694377</v>
      </c>
      <c r="L2111" s="7"/>
    </row>
    <row r="2112" spans="1:12" x14ac:dyDescent="0.25">
      <c r="A2112" s="76"/>
      <c r="B2112" s="24" t="s">
        <v>284</v>
      </c>
      <c r="C2112" s="16">
        <v>1</v>
      </c>
      <c r="D2112" s="16">
        <v>434594</v>
      </c>
      <c r="E2112" s="16">
        <v>30000</v>
      </c>
      <c r="F2112" s="16"/>
      <c r="G2112" s="16">
        <f t="shared" si="342"/>
        <v>464594</v>
      </c>
      <c r="H2112" s="16">
        <f t="shared" si="343"/>
        <v>434594</v>
      </c>
      <c r="I2112" s="16">
        <f t="shared" si="344"/>
        <v>30000</v>
      </c>
      <c r="J2112" s="16">
        <f t="shared" si="345"/>
        <v>0</v>
      </c>
      <c r="K2112" s="16">
        <f t="shared" si="346"/>
        <v>464594</v>
      </c>
      <c r="L2112" s="7"/>
    </row>
    <row r="2113" spans="1:12" x14ac:dyDescent="0.25">
      <c r="A2113" s="76"/>
      <c r="B2113" s="24" t="s">
        <v>292</v>
      </c>
      <c r="C2113" s="16">
        <v>1</v>
      </c>
      <c r="D2113" s="16">
        <v>514786</v>
      </c>
      <c r="E2113" s="16">
        <v>30000</v>
      </c>
      <c r="F2113" s="16"/>
      <c r="G2113" s="16">
        <f t="shared" si="342"/>
        <v>544786</v>
      </c>
      <c r="H2113" s="16">
        <f t="shared" si="343"/>
        <v>514786</v>
      </c>
      <c r="I2113" s="16">
        <f t="shared" si="344"/>
        <v>30000</v>
      </c>
      <c r="J2113" s="16">
        <f t="shared" si="345"/>
        <v>0</v>
      </c>
      <c r="K2113" s="16">
        <f t="shared" si="346"/>
        <v>544786</v>
      </c>
      <c r="L2113" s="7"/>
    </row>
    <row r="2114" spans="1:12" x14ac:dyDescent="0.25">
      <c r="A2114" s="76"/>
      <c r="B2114" s="24" t="s">
        <v>293</v>
      </c>
      <c r="C2114" s="16">
        <v>1</v>
      </c>
      <c r="D2114" s="16">
        <v>524810</v>
      </c>
      <c r="E2114" s="16">
        <v>30000</v>
      </c>
      <c r="F2114" s="16"/>
      <c r="G2114" s="16">
        <f t="shared" si="342"/>
        <v>554810</v>
      </c>
      <c r="H2114" s="16">
        <f t="shared" si="343"/>
        <v>524810</v>
      </c>
      <c r="I2114" s="16">
        <f t="shared" si="344"/>
        <v>30000</v>
      </c>
      <c r="J2114" s="16">
        <f t="shared" si="345"/>
        <v>0</v>
      </c>
      <c r="K2114" s="16">
        <f t="shared" si="346"/>
        <v>554810</v>
      </c>
      <c r="L2114" s="7"/>
    </row>
    <row r="2115" spans="1:12" x14ac:dyDescent="0.25">
      <c r="A2115" s="76"/>
      <c r="B2115" s="24" t="s">
        <v>299</v>
      </c>
      <c r="C2115" s="16">
        <v>1</v>
      </c>
      <c r="D2115" s="16">
        <v>879950</v>
      </c>
      <c r="E2115" s="16">
        <v>30000</v>
      </c>
      <c r="F2115" s="16">
        <v>219627</v>
      </c>
      <c r="G2115" s="16">
        <f t="shared" si="342"/>
        <v>1129577</v>
      </c>
      <c r="H2115" s="16">
        <f t="shared" si="343"/>
        <v>879950</v>
      </c>
      <c r="I2115" s="16">
        <f t="shared" si="344"/>
        <v>30000</v>
      </c>
      <c r="J2115" s="16">
        <f t="shared" si="345"/>
        <v>219627</v>
      </c>
      <c r="K2115" s="16">
        <f t="shared" si="346"/>
        <v>1129577</v>
      </c>
      <c r="L2115" s="7"/>
    </row>
    <row r="2116" spans="1:12" x14ac:dyDescent="0.25">
      <c r="A2116" s="76"/>
      <c r="B2116" s="24" t="s">
        <v>311</v>
      </c>
      <c r="C2116" s="16">
        <v>1</v>
      </c>
      <c r="D2116" s="16">
        <v>661237</v>
      </c>
      <c r="E2116" s="16">
        <v>30000</v>
      </c>
      <c r="F2116" s="16"/>
      <c r="G2116" s="16">
        <f t="shared" si="342"/>
        <v>691237</v>
      </c>
      <c r="H2116" s="16">
        <f t="shared" si="343"/>
        <v>661237</v>
      </c>
      <c r="I2116" s="16">
        <f t="shared" si="344"/>
        <v>30000</v>
      </c>
      <c r="J2116" s="16">
        <f t="shared" si="345"/>
        <v>0</v>
      </c>
      <c r="K2116" s="16">
        <f t="shared" si="346"/>
        <v>691237</v>
      </c>
      <c r="L2116" s="7"/>
    </row>
    <row r="2117" spans="1:12" x14ac:dyDescent="0.25">
      <c r="A2117" s="76"/>
      <c r="B2117" s="24" t="s">
        <v>311</v>
      </c>
      <c r="C2117" s="16">
        <v>1</v>
      </c>
      <c r="D2117" s="16">
        <v>1151313</v>
      </c>
      <c r="E2117" s="16">
        <v>30000</v>
      </c>
      <c r="F2117" s="16">
        <v>367958</v>
      </c>
      <c r="G2117" s="16">
        <f t="shared" si="342"/>
        <v>1549271</v>
      </c>
      <c r="H2117" s="16">
        <f t="shared" si="343"/>
        <v>1151313</v>
      </c>
      <c r="I2117" s="16">
        <f t="shared" si="344"/>
        <v>30000</v>
      </c>
      <c r="J2117" s="16">
        <f t="shared" si="345"/>
        <v>367958</v>
      </c>
      <c r="K2117" s="16">
        <f t="shared" si="346"/>
        <v>1549271</v>
      </c>
      <c r="L2117" s="7"/>
    </row>
    <row r="2118" spans="1:12" x14ac:dyDescent="0.25">
      <c r="A2118" s="76"/>
      <c r="B2118" s="24" t="s">
        <v>312</v>
      </c>
      <c r="C2118" s="16">
        <v>1</v>
      </c>
      <c r="D2118" s="16">
        <v>684340</v>
      </c>
      <c r="E2118" s="16">
        <v>30000</v>
      </c>
      <c r="F2118" s="16"/>
      <c r="G2118" s="16">
        <f t="shared" si="342"/>
        <v>714340</v>
      </c>
      <c r="H2118" s="16">
        <f t="shared" si="343"/>
        <v>684340</v>
      </c>
      <c r="I2118" s="16">
        <f t="shared" si="344"/>
        <v>30000</v>
      </c>
      <c r="J2118" s="16">
        <f t="shared" si="345"/>
        <v>0</v>
      </c>
      <c r="K2118" s="16">
        <f t="shared" si="346"/>
        <v>714340</v>
      </c>
      <c r="L2118" s="7"/>
    </row>
    <row r="2119" spans="1:12" x14ac:dyDescent="0.25">
      <c r="A2119" s="76"/>
      <c r="B2119" s="24" t="s">
        <v>321</v>
      </c>
      <c r="C2119" s="16">
        <v>1</v>
      </c>
      <c r="D2119" s="16">
        <v>1529383</v>
      </c>
      <c r="E2119" s="16">
        <v>30000</v>
      </c>
      <c r="F2119" s="16">
        <v>470556</v>
      </c>
      <c r="G2119" s="16">
        <f t="shared" si="342"/>
        <v>2029939</v>
      </c>
      <c r="H2119" s="16">
        <f t="shared" si="343"/>
        <v>1529383</v>
      </c>
      <c r="I2119" s="16">
        <f t="shared" si="344"/>
        <v>30000</v>
      </c>
      <c r="J2119" s="16">
        <f t="shared" si="345"/>
        <v>470556</v>
      </c>
      <c r="K2119" s="16">
        <f t="shared" si="346"/>
        <v>2029939</v>
      </c>
      <c r="L2119" s="7"/>
    </row>
    <row r="2120" spans="1:12" x14ac:dyDescent="0.25">
      <c r="A2120" s="76"/>
      <c r="B2120" s="24" t="s">
        <v>324</v>
      </c>
      <c r="C2120" s="16">
        <v>1</v>
      </c>
      <c r="D2120" s="16">
        <v>1642803</v>
      </c>
      <c r="E2120" s="16">
        <v>30000</v>
      </c>
      <c r="F2120" s="16">
        <v>501348</v>
      </c>
      <c r="G2120" s="16">
        <f t="shared" si="342"/>
        <v>2174151</v>
      </c>
      <c r="H2120" s="16">
        <f t="shared" si="343"/>
        <v>1642803</v>
      </c>
      <c r="I2120" s="16">
        <f t="shared" si="344"/>
        <v>30000</v>
      </c>
      <c r="J2120" s="16">
        <f t="shared" si="345"/>
        <v>501348</v>
      </c>
      <c r="K2120" s="16">
        <f t="shared" si="346"/>
        <v>2174151</v>
      </c>
      <c r="L2120" s="7"/>
    </row>
    <row r="2121" spans="1:12" x14ac:dyDescent="0.25">
      <c r="A2121" s="76"/>
      <c r="B2121" s="24" t="s">
        <v>326</v>
      </c>
      <c r="C2121" s="16">
        <v>2</v>
      </c>
      <c r="D2121" s="16">
        <v>826204</v>
      </c>
      <c r="E2121" s="16">
        <v>30000</v>
      </c>
      <c r="F2121" s="16"/>
      <c r="G2121" s="16">
        <f t="shared" si="342"/>
        <v>856204</v>
      </c>
      <c r="H2121" s="16">
        <f t="shared" si="343"/>
        <v>1652408</v>
      </c>
      <c r="I2121" s="16">
        <f t="shared" si="344"/>
        <v>60000</v>
      </c>
      <c r="J2121" s="16">
        <f t="shared" si="345"/>
        <v>0</v>
      </c>
      <c r="K2121" s="16">
        <f t="shared" si="346"/>
        <v>1712408</v>
      </c>
      <c r="L2121" s="7"/>
    </row>
    <row r="2122" spans="1:12" x14ac:dyDescent="0.25">
      <c r="A2122" s="76"/>
      <c r="B2122" s="24" t="s">
        <v>326</v>
      </c>
      <c r="C2122" s="16">
        <v>5</v>
      </c>
      <c r="D2122" s="16">
        <v>1336307</v>
      </c>
      <c r="E2122" s="16">
        <v>30000</v>
      </c>
      <c r="F2122" s="16">
        <v>419324</v>
      </c>
      <c r="G2122" s="16">
        <f t="shared" si="342"/>
        <v>1785631</v>
      </c>
      <c r="H2122" s="16">
        <f t="shared" si="343"/>
        <v>6681535</v>
      </c>
      <c r="I2122" s="16">
        <f t="shared" si="344"/>
        <v>150000</v>
      </c>
      <c r="J2122" s="16">
        <f t="shared" si="345"/>
        <v>2096620</v>
      </c>
      <c r="K2122" s="16">
        <f t="shared" si="346"/>
        <v>8928155</v>
      </c>
      <c r="L2122" s="7"/>
    </row>
    <row r="2123" spans="1:12" x14ac:dyDescent="0.25">
      <c r="A2123" s="133"/>
      <c r="B2123" s="24" t="s">
        <v>327</v>
      </c>
      <c r="C2123" s="16">
        <v>3</v>
      </c>
      <c r="D2123" s="16">
        <v>857983</v>
      </c>
      <c r="E2123" s="16">
        <v>30000</v>
      </c>
      <c r="F2123" s="16"/>
      <c r="G2123" s="16">
        <f t="shared" si="342"/>
        <v>887983</v>
      </c>
      <c r="H2123" s="16">
        <f t="shared" si="343"/>
        <v>2573949</v>
      </c>
      <c r="I2123" s="16">
        <f t="shared" si="344"/>
        <v>90000</v>
      </c>
      <c r="J2123" s="16">
        <f t="shared" si="345"/>
        <v>0</v>
      </c>
      <c r="K2123" s="16">
        <f t="shared" si="346"/>
        <v>2663949</v>
      </c>
      <c r="L2123" s="7"/>
    </row>
    <row r="2124" spans="1:12" x14ac:dyDescent="0.25">
      <c r="A2124" s="133"/>
      <c r="B2124" s="24" t="s">
        <v>327</v>
      </c>
      <c r="C2124" s="16">
        <v>24</v>
      </c>
      <c r="D2124" s="16">
        <v>1350780</v>
      </c>
      <c r="E2124" s="16">
        <v>30000</v>
      </c>
      <c r="F2124" s="16">
        <v>431428</v>
      </c>
      <c r="G2124" s="16">
        <f t="shared" si="342"/>
        <v>1812208</v>
      </c>
      <c r="H2124" s="16">
        <f t="shared" si="343"/>
        <v>32418720</v>
      </c>
      <c r="I2124" s="16">
        <f t="shared" si="344"/>
        <v>720000</v>
      </c>
      <c r="J2124" s="16">
        <f t="shared" si="345"/>
        <v>10354272</v>
      </c>
      <c r="K2124" s="16">
        <f t="shared" si="346"/>
        <v>43492992</v>
      </c>
      <c r="L2124" s="7"/>
    </row>
    <row r="2125" spans="1:12" x14ac:dyDescent="0.25">
      <c r="A2125" s="76"/>
      <c r="B2125" s="24" t="s">
        <v>328</v>
      </c>
      <c r="C2125" s="16">
        <v>2</v>
      </c>
      <c r="D2125" s="16">
        <v>879772</v>
      </c>
      <c r="E2125" s="16">
        <v>30000</v>
      </c>
      <c r="F2125" s="16"/>
      <c r="G2125" s="16">
        <f t="shared" si="342"/>
        <v>909772</v>
      </c>
      <c r="H2125" s="16">
        <f t="shared" si="343"/>
        <v>1759544</v>
      </c>
      <c r="I2125" s="16">
        <f t="shared" si="344"/>
        <v>60000</v>
      </c>
      <c r="J2125" s="16">
        <f t="shared" si="345"/>
        <v>0</v>
      </c>
      <c r="K2125" s="16">
        <f t="shared" si="346"/>
        <v>1819544</v>
      </c>
      <c r="L2125" s="7"/>
    </row>
    <row r="2126" spans="1:12" x14ac:dyDescent="0.25">
      <c r="A2126" s="76"/>
      <c r="B2126" s="24" t="s">
        <v>328</v>
      </c>
      <c r="C2126" s="16">
        <v>14</v>
      </c>
      <c r="D2126" s="16">
        <v>1425253</v>
      </c>
      <c r="E2126" s="16">
        <v>30000</v>
      </c>
      <c r="F2126" s="16">
        <v>443534</v>
      </c>
      <c r="G2126" s="16">
        <f t="shared" si="342"/>
        <v>1898787</v>
      </c>
      <c r="H2126" s="16">
        <f t="shared" si="343"/>
        <v>19953542</v>
      </c>
      <c r="I2126" s="16">
        <f t="shared" si="344"/>
        <v>420000</v>
      </c>
      <c r="J2126" s="16">
        <f t="shared" si="345"/>
        <v>6209476</v>
      </c>
      <c r="K2126" s="16">
        <f t="shared" si="346"/>
        <v>26583018</v>
      </c>
      <c r="L2126" s="7"/>
    </row>
    <row r="2127" spans="1:12" x14ac:dyDescent="0.25">
      <c r="A2127" s="76"/>
      <c r="B2127" s="24" t="s">
        <v>329</v>
      </c>
      <c r="C2127" s="16">
        <v>1</v>
      </c>
      <c r="D2127" s="16">
        <v>1469726</v>
      </c>
      <c r="E2127" s="16">
        <v>30000</v>
      </c>
      <c r="F2127" s="16">
        <v>455640</v>
      </c>
      <c r="G2127" s="16">
        <f t="shared" si="342"/>
        <v>1955366</v>
      </c>
      <c r="H2127" s="16">
        <f t="shared" si="343"/>
        <v>1469726</v>
      </c>
      <c r="I2127" s="16">
        <f t="shared" si="344"/>
        <v>30000</v>
      </c>
      <c r="J2127" s="16">
        <f t="shared" si="345"/>
        <v>455640</v>
      </c>
      <c r="K2127" s="16">
        <f t="shared" si="346"/>
        <v>1955366</v>
      </c>
      <c r="L2127" s="7"/>
    </row>
    <row r="2128" spans="1:12" x14ac:dyDescent="0.25">
      <c r="A2128" s="76"/>
      <c r="B2128" s="24" t="s">
        <v>331</v>
      </c>
      <c r="C2128" s="16">
        <v>1</v>
      </c>
      <c r="D2128" s="16">
        <v>1558671</v>
      </c>
      <c r="E2128" s="16">
        <v>30000</v>
      </c>
      <c r="F2128" s="16">
        <v>479884</v>
      </c>
      <c r="G2128" s="16">
        <f t="shared" si="342"/>
        <v>2068555</v>
      </c>
      <c r="H2128" s="16">
        <f t="shared" si="343"/>
        <v>1558671</v>
      </c>
      <c r="I2128" s="16">
        <f t="shared" si="344"/>
        <v>30000</v>
      </c>
      <c r="J2128" s="16">
        <f t="shared" si="345"/>
        <v>479884</v>
      </c>
      <c r="K2128" s="16">
        <f t="shared" si="346"/>
        <v>2068555</v>
      </c>
      <c r="L2128" s="7"/>
    </row>
    <row r="2129" spans="1:12" x14ac:dyDescent="0.25">
      <c r="A2129" s="76"/>
      <c r="B2129" s="24" t="s">
        <v>332</v>
      </c>
      <c r="C2129" s="16">
        <v>2</v>
      </c>
      <c r="D2129" s="16">
        <v>1603144</v>
      </c>
      <c r="E2129" s="16">
        <v>30000</v>
      </c>
      <c r="F2129" s="16">
        <v>491970</v>
      </c>
      <c r="G2129" s="16">
        <f t="shared" si="342"/>
        <v>2125114</v>
      </c>
      <c r="H2129" s="16">
        <f t="shared" si="343"/>
        <v>3206288</v>
      </c>
      <c r="I2129" s="16">
        <f t="shared" si="344"/>
        <v>60000</v>
      </c>
      <c r="J2129" s="16">
        <f t="shared" si="345"/>
        <v>983940</v>
      </c>
      <c r="K2129" s="16">
        <f t="shared" si="346"/>
        <v>4250228</v>
      </c>
      <c r="L2129" s="7"/>
    </row>
    <row r="2130" spans="1:12" x14ac:dyDescent="0.25">
      <c r="A2130" s="76"/>
      <c r="B2130" s="24" t="s">
        <v>333</v>
      </c>
      <c r="C2130" s="16">
        <v>1</v>
      </c>
      <c r="D2130" s="16">
        <v>1647617</v>
      </c>
      <c r="E2130" s="16">
        <v>30000</v>
      </c>
      <c r="F2130" s="16">
        <v>505648</v>
      </c>
      <c r="G2130" s="16">
        <f t="shared" si="342"/>
        <v>2183265</v>
      </c>
      <c r="H2130" s="16">
        <f t="shared" si="343"/>
        <v>1647617</v>
      </c>
      <c r="I2130" s="16">
        <f t="shared" si="344"/>
        <v>30000</v>
      </c>
      <c r="J2130" s="16">
        <f t="shared" si="345"/>
        <v>505648</v>
      </c>
      <c r="K2130" s="16">
        <f t="shared" si="346"/>
        <v>2183265</v>
      </c>
      <c r="L2130" s="7"/>
    </row>
    <row r="2131" spans="1:12" x14ac:dyDescent="0.25">
      <c r="A2131" s="76"/>
      <c r="B2131" s="24" t="s">
        <v>341</v>
      </c>
      <c r="C2131" s="16">
        <v>1</v>
      </c>
      <c r="D2131" s="16">
        <v>960604</v>
      </c>
      <c r="E2131" s="16">
        <v>30000</v>
      </c>
      <c r="F2131" s="16"/>
      <c r="G2131" s="16">
        <f t="shared" si="342"/>
        <v>990604</v>
      </c>
      <c r="H2131" s="16">
        <f t="shared" si="343"/>
        <v>960604</v>
      </c>
      <c r="I2131" s="16">
        <f t="shared" si="344"/>
        <v>30000</v>
      </c>
      <c r="J2131" s="16">
        <f t="shared" si="345"/>
        <v>0</v>
      </c>
      <c r="K2131" s="16">
        <f t="shared" si="346"/>
        <v>990604</v>
      </c>
      <c r="L2131" s="7"/>
    </row>
    <row r="2132" spans="1:12" x14ac:dyDescent="0.25">
      <c r="A2132" s="76"/>
      <c r="B2132" s="24" t="s">
        <v>341</v>
      </c>
      <c r="C2132" s="16">
        <v>1</v>
      </c>
      <c r="D2132" s="16">
        <v>1569517</v>
      </c>
      <c r="E2132" s="16">
        <v>30000</v>
      </c>
      <c r="F2132" s="16">
        <v>482468</v>
      </c>
      <c r="G2132" s="16">
        <f t="shared" si="342"/>
        <v>2081985</v>
      </c>
      <c r="H2132" s="16">
        <f t="shared" si="343"/>
        <v>1569517</v>
      </c>
      <c r="I2132" s="16">
        <f t="shared" si="344"/>
        <v>30000</v>
      </c>
      <c r="J2132" s="16">
        <f t="shared" si="345"/>
        <v>482468</v>
      </c>
      <c r="K2132" s="16">
        <f t="shared" si="346"/>
        <v>2081985</v>
      </c>
      <c r="L2132" s="7"/>
    </row>
    <row r="2133" spans="1:12" x14ac:dyDescent="0.25">
      <c r="A2133" s="76"/>
      <c r="B2133" s="24" t="s">
        <v>342</v>
      </c>
      <c r="C2133" s="16">
        <v>3</v>
      </c>
      <c r="D2133" s="16">
        <v>1618559</v>
      </c>
      <c r="E2133" s="16">
        <v>30000</v>
      </c>
      <c r="F2133" s="16">
        <v>497812</v>
      </c>
      <c r="G2133" s="16">
        <f t="shared" si="342"/>
        <v>2146371</v>
      </c>
      <c r="H2133" s="16">
        <f t="shared" si="343"/>
        <v>4855677</v>
      </c>
      <c r="I2133" s="16">
        <f t="shared" si="344"/>
        <v>90000</v>
      </c>
      <c r="J2133" s="16">
        <f t="shared" si="345"/>
        <v>1493436</v>
      </c>
      <c r="K2133" s="16">
        <f t="shared" si="346"/>
        <v>6439113</v>
      </c>
      <c r="L2133" s="7"/>
    </row>
    <row r="2134" spans="1:12" x14ac:dyDescent="0.25">
      <c r="A2134" s="76"/>
      <c r="B2134" s="24" t="s">
        <v>343</v>
      </c>
      <c r="C2134" s="16">
        <v>1</v>
      </c>
      <c r="D2134" s="16">
        <v>1667601</v>
      </c>
      <c r="E2134" s="16">
        <v>30000</v>
      </c>
      <c r="F2134" s="16">
        <v>509154</v>
      </c>
      <c r="G2134" s="16">
        <f t="shared" si="342"/>
        <v>2206755</v>
      </c>
      <c r="H2134" s="16">
        <f t="shared" si="343"/>
        <v>1667601</v>
      </c>
      <c r="I2134" s="16">
        <f t="shared" si="344"/>
        <v>30000</v>
      </c>
      <c r="J2134" s="16">
        <f t="shared" si="345"/>
        <v>509154</v>
      </c>
      <c r="K2134" s="16">
        <f t="shared" si="346"/>
        <v>2206755</v>
      </c>
      <c r="L2134" s="7"/>
    </row>
    <row r="2135" spans="1:12" x14ac:dyDescent="0.25">
      <c r="A2135" s="76"/>
      <c r="B2135" s="24" t="s">
        <v>344</v>
      </c>
      <c r="C2135" s="16">
        <v>1</v>
      </c>
      <c r="D2135" s="16">
        <v>1055475</v>
      </c>
      <c r="E2135" s="16">
        <v>30000</v>
      </c>
      <c r="F2135" s="16"/>
      <c r="G2135" s="16">
        <f t="shared" si="342"/>
        <v>1085475</v>
      </c>
      <c r="H2135" s="16">
        <f t="shared" si="343"/>
        <v>1055475</v>
      </c>
      <c r="I2135" s="16">
        <f t="shared" si="344"/>
        <v>30000</v>
      </c>
      <c r="J2135" s="16">
        <f t="shared" si="345"/>
        <v>0</v>
      </c>
      <c r="K2135" s="16">
        <f t="shared" si="346"/>
        <v>1085475</v>
      </c>
      <c r="L2135" s="7"/>
    </row>
    <row r="2136" spans="1:12" x14ac:dyDescent="0.25">
      <c r="A2136" s="76"/>
      <c r="B2136" s="24" t="s">
        <v>344</v>
      </c>
      <c r="C2136" s="16">
        <v>4</v>
      </c>
      <c r="D2136" s="16">
        <v>1716644</v>
      </c>
      <c r="E2136" s="16">
        <v>30000</v>
      </c>
      <c r="F2136" s="16">
        <v>522508</v>
      </c>
      <c r="G2136" s="16">
        <f t="shared" si="342"/>
        <v>2269152</v>
      </c>
      <c r="H2136" s="16">
        <f t="shared" si="343"/>
        <v>6866576</v>
      </c>
      <c r="I2136" s="16">
        <f t="shared" si="344"/>
        <v>120000</v>
      </c>
      <c r="J2136" s="16">
        <f t="shared" si="345"/>
        <v>2090032</v>
      </c>
      <c r="K2136" s="16">
        <f t="shared" si="346"/>
        <v>9076608</v>
      </c>
      <c r="L2136" s="7"/>
    </row>
    <row r="2137" spans="1:12" x14ac:dyDescent="0.25">
      <c r="A2137" s="76"/>
      <c r="B2137" s="24" t="s">
        <v>345</v>
      </c>
      <c r="C2137" s="16">
        <v>1</v>
      </c>
      <c r="D2137" s="16">
        <v>1765686</v>
      </c>
      <c r="E2137" s="16">
        <v>30000</v>
      </c>
      <c r="F2137" s="16">
        <v>535836</v>
      </c>
      <c r="G2137" s="16">
        <f t="shared" si="342"/>
        <v>2331522</v>
      </c>
      <c r="H2137" s="16">
        <f t="shared" si="343"/>
        <v>1765686</v>
      </c>
      <c r="I2137" s="16">
        <f t="shared" si="344"/>
        <v>30000</v>
      </c>
      <c r="J2137" s="16">
        <f t="shared" si="345"/>
        <v>535836</v>
      </c>
      <c r="K2137" s="16">
        <f t="shared" si="346"/>
        <v>2331522</v>
      </c>
      <c r="L2137" s="7"/>
    </row>
    <row r="2138" spans="1:12" x14ac:dyDescent="0.25">
      <c r="A2138" s="76"/>
      <c r="B2138" s="24" t="s">
        <v>346</v>
      </c>
      <c r="C2138" s="16">
        <v>1</v>
      </c>
      <c r="D2138" s="16">
        <v>1118722</v>
      </c>
      <c r="E2138" s="16">
        <v>30000</v>
      </c>
      <c r="F2138" s="16"/>
      <c r="G2138" s="16">
        <f t="shared" si="342"/>
        <v>1148722</v>
      </c>
      <c r="H2138" s="16">
        <f t="shared" si="343"/>
        <v>1118722</v>
      </c>
      <c r="I2138" s="16">
        <f t="shared" si="344"/>
        <v>30000</v>
      </c>
      <c r="J2138" s="16">
        <f t="shared" si="345"/>
        <v>0</v>
      </c>
      <c r="K2138" s="16">
        <f t="shared" si="346"/>
        <v>1148722</v>
      </c>
      <c r="L2138" s="7"/>
    </row>
    <row r="2139" spans="1:12" x14ac:dyDescent="0.25">
      <c r="A2139" s="76"/>
      <c r="B2139" s="24" t="s">
        <v>347</v>
      </c>
      <c r="C2139" s="16">
        <v>1</v>
      </c>
      <c r="D2139" s="16">
        <v>1863770</v>
      </c>
      <c r="E2139" s="16">
        <v>30000</v>
      </c>
      <c r="F2139" s="16">
        <v>562526</v>
      </c>
      <c r="G2139" s="16">
        <f t="shared" ref="G2139:G2168" si="347">SUM(D2139:F2139)</f>
        <v>2456296</v>
      </c>
      <c r="H2139" s="16">
        <f t="shared" ref="H2139:H2169" si="348">C2139*D2139</f>
        <v>1863770</v>
      </c>
      <c r="I2139" s="16">
        <f t="shared" ref="I2139:I2169" si="349">C2139*E2139</f>
        <v>30000</v>
      </c>
      <c r="J2139" s="16">
        <f t="shared" ref="J2139:J2168" si="350">C2139*F2139</f>
        <v>562526</v>
      </c>
      <c r="K2139" s="16">
        <f t="shared" ref="K2139:K2168" si="351">C2139*G2139</f>
        <v>2456296</v>
      </c>
      <c r="L2139" s="7"/>
    </row>
    <row r="2140" spans="1:12" x14ac:dyDescent="0.25">
      <c r="A2140" s="76"/>
      <c r="B2140" s="24" t="s">
        <v>348</v>
      </c>
      <c r="C2140" s="16">
        <v>1</v>
      </c>
      <c r="D2140" s="16">
        <v>1912812</v>
      </c>
      <c r="E2140" s="16">
        <v>30000</v>
      </c>
      <c r="F2140" s="16">
        <v>579400</v>
      </c>
      <c r="G2140" s="16">
        <f t="shared" si="347"/>
        <v>2522212</v>
      </c>
      <c r="H2140" s="16">
        <f t="shared" si="348"/>
        <v>1912812</v>
      </c>
      <c r="I2140" s="16">
        <f t="shared" si="349"/>
        <v>30000</v>
      </c>
      <c r="J2140" s="16">
        <f t="shared" si="350"/>
        <v>579400</v>
      </c>
      <c r="K2140" s="16">
        <f t="shared" si="351"/>
        <v>2522212</v>
      </c>
      <c r="L2140" s="7"/>
    </row>
    <row r="2141" spans="1:12" x14ac:dyDescent="0.25">
      <c r="A2141" s="76"/>
      <c r="B2141" s="24" t="s">
        <v>350</v>
      </c>
      <c r="C2141" s="16">
        <v>2</v>
      </c>
      <c r="D2141" s="16">
        <v>2010896</v>
      </c>
      <c r="E2141" s="16">
        <v>30000</v>
      </c>
      <c r="F2141" s="16">
        <v>600952</v>
      </c>
      <c r="G2141" s="16">
        <f t="shared" si="347"/>
        <v>2641848</v>
      </c>
      <c r="H2141" s="16">
        <f t="shared" si="348"/>
        <v>4021792</v>
      </c>
      <c r="I2141" s="16">
        <f t="shared" si="349"/>
        <v>60000</v>
      </c>
      <c r="J2141" s="16">
        <f t="shared" si="350"/>
        <v>1201904</v>
      </c>
      <c r="K2141" s="16">
        <f t="shared" si="351"/>
        <v>5283696</v>
      </c>
      <c r="L2141" s="7"/>
    </row>
    <row r="2142" spans="1:12" x14ac:dyDescent="0.25">
      <c r="A2142" s="76"/>
      <c r="B2142" s="24" t="s">
        <v>356</v>
      </c>
      <c r="C2142" s="16">
        <v>3</v>
      </c>
      <c r="D2142" s="16">
        <v>1857064</v>
      </c>
      <c r="E2142" s="16">
        <v>30000</v>
      </c>
      <c r="F2142" s="16">
        <v>558454</v>
      </c>
      <c r="G2142" s="16">
        <f t="shared" si="347"/>
        <v>2445518</v>
      </c>
      <c r="H2142" s="16">
        <f t="shared" si="348"/>
        <v>5571192</v>
      </c>
      <c r="I2142" s="16">
        <f t="shared" si="349"/>
        <v>90000</v>
      </c>
      <c r="J2142" s="16">
        <f t="shared" si="350"/>
        <v>1675362</v>
      </c>
      <c r="K2142" s="16">
        <f t="shared" si="351"/>
        <v>7336554</v>
      </c>
      <c r="L2142" s="7"/>
    </row>
    <row r="2143" spans="1:12" x14ac:dyDescent="0.25">
      <c r="A2143" s="76"/>
      <c r="B2143" s="24" t="s">
        <v>357</v>
      </c>
      <c r="C2143" s="16">
        <v>1</v>
      </c>
      <c r="D2143" s="16">
        <v>1126631</v>
      </c>
      <c r="E2143" s="16">
        <v>30000</v>
      </c>
      <c r="F2143" s="16"/>
      <c r="G2143" s="16">
        <f t="shared" si="347"/>
        <v>1156631</v>
      </c>
      <c r="H2143" s="16">
        <f t="shared" si="348"/>
        <v>1126631</v>
      </c>
      <c r="I2143" s="16">
        <f t="shared" si="349"/>
        <v>30000</v>
      </c>
      <c r="J2143" s="16">
        <f t="shared" si="350"/>
        <v>0</v>
      </c>
      <c r="K2143" s="16">
        <f t="shared" si="351"/>
        <v>1156631</v>
      </c>
      <c r="L2143" s="7"/>
    </row>
    <row r="2144" spans="1:12" x14ac:dyDescent="0.25">
      <c r="A2144" s="76"/>
      <c r="B2144" s="24" t="s">
        <v>357</v>
      </c>
      <c r="C2144" s="16">
        <v>1</v>
      </c>
      <c r="D2144" s="16">
        <v>1901527</v>
      </c>
      <c r="E2144" s="16">
        <v>30000</v>
      </c>
      <c r="F2144" s="16">
        <v>572796</v>
      </c>
      <c r="G2144" s="16">
        <f t="shared" si="347"/>
        <v>2504323</v>
      </c>
      <c r="H2144" s="16">
        <f t="shared" si="348"/>
        <v>1901527</v>
      </c>
      <c r="I2144" s="16">
        <f t="shared" si="349"/>
        <v>30000</v>
      </c>
      <c r="J2144" s="16">
        <f t="shared" si="350"/>
        <v>572796</v>
      </c>
      <c r="K2144" s="16">
        <f t="shared" si="351"/>
        <v>2504323</v>
      </c>
      <c r="L2144" s="7"/>
    </row>
    <row r="2145" spans="1:12" x14ac:dyDescent="0.25">
      <c r="A2145" s="76"/>
      <c r="B2145" s="24" t="s">
        <v>358</v>
      </c>
      <c r="C2145" s="16">
        <v>1</v>
      </c>
      <c r="D2145" s="16">
        <v>1945991</v>
      </c>
      <c r="E2145" s="16">
        <v>30000</v>
      </c>
      <c r="F2145" s="16">
        <v>591184</v>
      </c>
      <c r="G2145" s="16">
        <f t="shared" si="347"/>
        <v>2567175</v>
      </c>
      <c r="H2145" s="16">
        <f t="shared" si="348"/>
        <v>1945991</v>
      </c>
      <c r="I2145" s="16">
        <f t="shared" si="349"/>
        <v>30000</v>
      </c>
      <c r="J2145" s="16">
        <f t="shared" si="350"/>
        <v>591184</v>
      </c>
      <c r="K2145" s="16">
        <f t="shared" si="351"/>
        <v>2567175</v>
      </c>
      <c r="L2145" s="7"/>
    </row>
    <row r="2146" spans="1:12" x14ac:dyDescent="0.25">
      <c r="A2146" s="76"/>
      <c r="B2146" s="24" t="s">
        <v>359</v>
      </c>
      <c r="C2146" s="16">
        <v>1</v>
      </c>
      <c r="D2146" s="16">
        <v>1196428</v>
      </c>
      <c r="E2146" s="16">
        <v>30000</v>
      </c>
      <c r="F2146" s="16"/>
      <c r="G2146" s="16">
        <f t="shared" si="347"/>
        <v>1226428</v>
      </c>
      <c r="H2146" s="16">
        <f t="shared" si="348"/>
        <v>1196428</v>
      </c>
      <c r="I2146" s="16">
        <f t="shared" si="349"/>
        <v>30000</v>
      </c>
      <c r="J2146" s="16">
        <f t="shared" si="350"/>
        <v>0</v>
      </c>
      <c r="K2146" s="16">
        <f t="shared" si="351"/>
        <v>1226428</v>
      </c>
      <c r="L2146" s="7"/>
    </row>
    <row r="2147" spans="1:12" x14ac:dyDescent="0.25">
      <c r="A2147" s="76"/>
      <c r="B2147" s="24" t="s">
        <v>359</v>
      </c>
      <c r="C2147" s="16">
        <v>1</v>
      </c>
      <c r="D2147" s="16">
        <v>1990455</v>
      </c>
      <c r="E2147" s="16">
        <v>30000</v>
      </c>
      <c r="F2147" s="16">
        <v>601574</v>
      </c>
      <c r="G2147" s="16">
        <f t="shared" si="347"/>
        <v>2622029</v>
      </c>
      <c r="H2147" s="16">
        <f t="shared" si="348"/>
        <v>1990455</v>
      </c>
      <c r="I2147" s="16">
        <f t="shared" si="349"/>
        <v>30000</v>
      </c>
      <c r="J2147" s="16">
        <f t="shared" si="350"/>
        <v>601574</v>
      </c>
      <c r="K2147" s="16">
        <f t="shared" si="351"/>
        <v>2622029</v>
      </c>
      <c r="L2147" s="7"/>
    </row>
    <row r="2148" spans="1:12" x14ac:dyDescent="0.25">
      <c r="A2148" s="76"/>
      <c r="B2148" s="24" t="s">
        <v>364</v>
      </c>
      <c r="C2148" s="16">
        <v>1</v>
      </c>
      <c r="D2148" s="16">
        <v>1365922</v>
      </c>
      <c r="E2148" s="16">
        <v>30000</v>
      </c>
      <c r="F2148" s="16"/>
      <c r="G2148" s="16">
        <f t="shared" si="347"/>
        <v>1395922</v>
      </c>
      <c r="H2148" s="16">
        <f t="shared" si="348"/>
        <v>1365922</v>
      </c>
      <c r="I2148" s="16">
        <f t="shared" si="349"/>
        <v>30000</v>
      </c>
      <c r="J2148" s="16">
        <f t="shared" si="350"/>
        <v>0</v>
      </c>
      <c r="K2148" s="16">
        <f t="shared" si="351"/>
        <v>1395922</v>
      </c>
      <c r="L2148" s="7"/>
    </row>
    <row r="2149" spans="1:12" x14ac:dyDescent="0.25">
      <c r="A2149" s="76"/>
      <c r="B2149" s="24" t="s">
        <v>370</v>
      </c>
      <c r="C2149" s="16">
        <v>4</v>
      </c>
      <c r="D2149" s="16">
        <v>2624389</v>
      </c>
      <c r="E2149" s="16">
        <v>30000</v>
      </c>
      <c r="F2149" s="16">
        <v>740810</v>
      </c>
      <c r="G2149" s="16">
        <f t="shared" si="347"/>
        <v>3395199</v>
      </c>
      <c r="H2149" s="16">
        <f t="shared" si="348"/>
        <v>10497556</v>
      </c>
      <c r="I2149" s="16">
        <f t="shared" si="349"/>
        <v>120000</v>
      </c>
      <c r="J2149" s="16">
        <f t="shared" si="350"/>
        <v>2963240</v>
      </c>
      <c r="K2149" s="16">
        <f t="shared" si="351"/>
        <v>13580796</v>
      </c>
      <c r="L2149" s="7"/>
    </row>
    <row r="2150" spans="1:12" x14ac:dyDescent="0.25">
      <c r="A2150" s="76"/>
      <c r="B2150" s="24" t="s">
        <v>371</v>
      </c>
      <c r="C2150" s="16">
        <v>4</v>
      </c>
      <c r="D2150" s="16">
        <v>2691877</v>
      </c>
      <c r="E2150" s="16">
        <v>30000</v>
      </c>
      <c r="F2150" s="16">
        <v>761750</v>
      </c>
      <c r="G2150" s="16">
        <f t="shared" si="347"/>
        <v>3483627</v>
      </c>
      <c r="H2150" s="16">
        <f t="shared" si="348"/>
        <v>10767508</v>
      </c>
      <c r="I2150" s="16">
        <f t="shared" si="349"/>
        <v>120000</v>
      </c>
      <c r="J2150" s="16">
        <f t="shared" si="350"/>
        <v>3047000</v>
      </c>
      <c r="K2150" s="16">
        <f t="shared" si="351"/>
        <v>13934508</v>
      </c>
      <c r="L2150" s="7"/>
    </row>
    <row r="2151" spans="1:12" x14ac:dyDescent="0.25">
      <c r="A2151" s="76"/>
      <c r="B2151" s="24" t="s">
        <v>372</v>
      </c>
      <c r="C2151" s="16">
        <v>1</v>
      </c>
      <c r="D2151" s="16">
        <v>2759365</v>
      </c>
      <c r="E2151" s="16">
        <v>30000</v>
      </c>
      <c r="F2151" s="16">
        <v>781490</v>
      </c>
      <c r="G2151" s="16">
        <f t="shared" si="347"/>
        <v>3570855</v>
      </c>
      <c r="H2151" s="16">
        <f t="shared" si="348"/>
        <v>2759365</v>
      </c>
      <c r="I2151" s="16">
        <f t="shared" si="349"/>
        <v>30000</v>
      </c>
      <c r="J2151" s="16">
        <f t="shared" si="350"/>
        <v>781490</v>
      </c>
      <c r="K2151" s="16">
        <f t="shared" si="351"/>
        <v>3570855</v>
      </c>
      <c r="L2151" s="7"/>
    </row>
    <row r="2152" spans="1:12" x14ac:dyDescent="0.25">
      <c r="A2152" s="76"/>
      <c r="B2152" s="24" t="s">
        <v>373</v>
      </c>
      <c r="C2152" s="16">
        <v>1</v>
      </c>
      <c r="D2152" s="16">
        <v>2826852</v>
      </c>
      <c r="E2152" s="16">
        <v>30000</v>
      </c>
      <c r="F2152" s="16">
        <v>801230</v>
      </c>
      <c r="G2152" s="16">
        <f t="shared" si="347"/>
        <v>3658082</v>
      </c>
      <c r="H2152" s="16">
        <f t="shared" si="348"/>
        <v>2826852</v>
      </c>
      <c r="I2152" s="16">
        <f t="shared" si="349"/>
        <v>30000</v>
      </c>
      <c r="J2152" s="16">
        <f t="shared" si="350"/>
        <v>801230</v>
      </c>
      <c r="K2152" s="16">
        <f t="shared" si="351"/>
        <v>3658082</v>
      </c>
      <c r="L2152" s="7"/>
    </row>
    <row r="2153" spans="1:12" x14ac:dyDescent="0.25">
      <c r="A2153" s="76"/>
      <c r="B2153" s="24" t="s">
        <v>374</v>
      </c>
      <c r="C2153" s="16">
        <v>1</v>
      </c>
      <c r="D2153" s="16">
        <v>2894340</v>
      </c>
      <c r="E2153" s="16">
        <v>30000</v>
      </c>
      <c r="F2153" s="16">
        <v>820970</v>
      </c>
      <c r="G2153" s="16">
        <f t="shared" si="347"/>
        <v>3745310</v>
      </c>
      <c r="H2153" s="16">
        <f t="shared" si="348"/>
        <v>2894340</v>
      </c>
      <c r="I2153" s="16">
        <f t="shared" si="349"/>
        <v>30000</v>
      </c>
      <c r="J2153" s="16">
        <f t="shared" si="350"/>
        <v>820970</v>
      </c>
      <c r="K2153" s="16">
        <f t="shared" si="351"/>
        <v>3745310</v>
      </c>
      <c r="L2153" s="7"/>
    </row>
    <row r="2154" spans="1:12" x14ac:dyDescent="0.25">
      <c r="A2154" s="76"/>
      <c r="B2154" s="24" t="s">
        <v>381</v>
      </c>
      <c r="C2154" s="16">
        <v>2</v>
      </c>
      <c r="D2154" s="16">
        <v>3170512</v>
      </c>
      <c r="E2154" s="16">
        <v>30000</v>
      </c>
      <c r="F2154" s="16">
        <v>844264</v>
      </c>
      <c r="G2154" s="16">
        <f t="shared" si="347"/>
        <v>4044776</v>
      </c>
      <c r="H2154" s="16">
        <f t="shared" si="348"/>
        <v>6341024</v>
      </c>
      <c r="I2154" s="16">
        <f t="shared" si="349"/>
        <v>60000</v>
      </c>
      <c r="J2154" s="16">
        <f t="shared" si="350"/>
        <v>1688528</v>
      </c>
      <c r="K2154" s="16">
        <f t="shared" si="351"/>
        <v>8089552</v>
      </c>
      <c r="L2154" s="7"/>
    </row>
    <row r="2155" spans="1:12" x14ac:dyDescent="0.25">
      <c r="A2155" s="76"/>
      <c r="B2155" s="24" t="s">
        <v>382</v>
      </c>
      <c r="C2155" s="16">
        <v>3</v>
      </c>
      <c r="D2155" s="16">
        <v>3262245</v>
      </c>
      <c r="E2155" s="16">
        <v>30000</v>
      </c>
      <c r="F2155" s="16">
        <v>870990</v>
      </c>
      <c r="G2155" s="16">
        <f t="shared" si="347"/>
        <v>4163235</v>
      </c>
      <c r="H2155" s="16">
        <f t="shared" si="348"/>
        <v>9786735</v>
      </c>
      <c r="I2155" s="16">
        <f t="shared" si="349"/>
        <v>90000</v>
      </c>
      <c r="J2155" s="16">
        <f t="shared" si="350"/>
        <v>2612970</v>
      </c>
      <c r="K2155" s="16">
        <f t="shared" si="351"/>
        <v>12489705</v>
      </c>
      <c r="L2155" s="7"/>
    </row>
    <row r="2156" spans="1:12" x14ac:dyDescent="0.25">
      <c r="A2156" s="76"/>
      <c r="B2156" s="24" t="s">
        <v>383</v>
      </c>
      <c r="C2156" s="16">
        <v>1</v>
      </c>
      <c r="D2156" s="16">
        <v>3353978</v>
      </c>
      <c r="E2156" s="16">
        <v>30000</v>
      </c>
      <c r="F2156" s="16">
        <v>896548</v>
      </c>
      <c r="G2156" s="16">
        <f t="shared" si="347"/>
        <v>4280526</v>
      </c>
      <c r="H2156" s="16">
        <f t="shared" si="348"/>
        <v>3353978</v>
      </c>
      <c r="I2156" s="16">
        <f t="shared" si="349"/>
        <v>30000</v>
      </c>
      <c r="J2156" s="16">
        <f t="shared" si="350"/>
        <v>896548</v>
      </c>
      <c r="K2156" s="16">
        <f t="shared" si="351"/>
        <v>4280526</v>
      </c>
      <c r="L2156" s="7"/>
    </row>
    <row r="2157" spans="1:12" x14ac:dyDescent="0.25">
      <c r="A2157" s="76"/>
      <c r="B2157" s="24" t="s">
        <v>628</v>
      </c>
      <c r="C2157" s="16">
        <v>1</v>
      </c>
      <c r="D2157" s="16">
        <v>1751236</v>
      </c>
      <c r="E2157" s="16">
        <v>30000</v>
      </c>
      <c r="F2157" s="16"/>
      <c r="G2157" s="16">
        <f t="shared" si="347"/>
        <v>1781236</v>
      </c>
      <c r="H2157" s="16">
        <f t="shared" si="348"/>
        <v>1751236</v>
      </c>
      <c r="I2157" s="16">
        <f t="shared" si="349"/>
        <v>30000</v>
      </c>
      <c r="J2157" s="16">
        <f t="shared" si="350"/>
        <v>0</v>
      </c>
      <c r="K2157" s="16">
        <f t="shared" si="351"/>
        <v>1781236</v>
      </c>
      <c r="L2157" s="7"/>
    </row>
    <row r="2158" spans="1:12" x14ac:dyDescent="0.25">
      <c r="A2158" s="76"/>
      <c r="B2158" s="24" t="s">
        <v>389</v>
      </c>
      <c r="C2158" s="16">
        <v>2</v>
      </c>
      <c r="D2158" s="16">
        <v>1862415</v>
      </c>
      <c r="E2158" s="16">
        <v>30000</v>
      </c>
      <c r="F2158" s="16"/>
      <c r="G2158" s="16">
        <f t="shared" si="347"/>
        <v>1892415</v>
      </c>
      <c r="H2158" s="16">
        <f t="shared" si="348"/>
        <v>3724830</v>
      </c>
      <c r="I2158" s="16">
        <f t="shared" si="349"/>
        <v>60000</v>
      </c>
      <c r="J2158" s="16">
        <f t="shared" si="350"/>
        <v>0</v>
      </c>
      <c r="K2158" s="16">
        <f t="shared" si="351"/>
        <v>3784830</v>
      </c>
      <c r="L2158" s="7"/>
    </row>
    <row r="2159" spans="1:12" x14ac:dyDescent="0.25">
      <c r="A2159" s="76"/>
      <c r="B2159" s="24" t="s">
        <v>503</v>
      </c>
      <c r="C2159" s="16">
        <v>1</v>
      </c>
      <c r="D2159" s="16">
        <v>1562994</v>
      </c>
      <c r="E2159" s="16">
        <v>30000</v>
      </c>
      <c r="F2159" s="16"/>
      <c r="G2159" s="16">
        <f t="shared" si="347"/>
        <v>1592994</v>
      </c>
      <c r="H2159" s="16">
        <f t="shared" si="348"/>
        <v>1562994</v>
      </c>
      <c r="I2159" s="16">
        <f t="shared" si="349"/>
        <v>30000</v>
      </c>
      <c r="J2159" s="16">
        <f t="shared" si="350"/>
        <v>0</v>
      </c>
      <c r="K2159" s="16">
        <f t="shared" si="351"/>
        <v>1592994</v>
      </c>
      <c r="L2159" s="7"/>
    </row>
    <row r="2160" spans="1:12" x14ac:dyDescent="0.25">
      <c r="A2160" s="76"/>
      <c r="B2160" s="24" t="s">
        <v>503</v>
      </c>
      <c r="C2160" s="16">
        <v>1</v>
      </c>
      <c r="D2160" s="16">
        <v>3899176</v>
      </c>
      <c r="E2160" s="16">
        <v>30000</v>
      </c>
      <c r="F2160" s="16">
        <v>1008180</v>
      </c>
      <c r="G2160" s="16">
        <f t="shared" si="347"/>
        <v>4937356</v>
      </c>
      <c r="H2160" s="16">
        <f t="shared" si="348"/>
        <v>3899176</v>
      </c>
      <c r="I2160" s="16">
        <f t="shared" si="349"/>
        <v>30000</v>
      </c>
      <c r="J2160" s="16">
        <f t="shared" si="350"/>
        <v>1008180</v>
      </c>
      <c r="K2160" s="16">
        <f t="shared" si="351"/>
        <v>4937356</v>
      </c>
      <c r="L2160" s="7"/>
    </row>
    <row r="2161" spans="1:12" x14ac:dyDescent="0.25">
      <c r="A2161" s="76"/>
      <c r="B2161" s="24" t="s">
        <v>826</v>
      </c>
      <c r="C2161" s="16">
        <v>1</v>
      </c>
      <c r="D2161" s="16">
        <v>4007961</v>
      </c>
      <c r="E2161" s="16">
        <v>30000</v>
      </c>
      <c r="F2161" s="16">
        <v>1038564</v>
      </c>
      <c r="G2161" s="16">
        <f t="shared" si="347"/>
        <v>5076525</v>
      </c>
      <c r="H2161" s="16">
        <f t="shared" si="348"/>
        <v>4007961</v>
      </c>
      <c r="I2161" s="16">
        <f t="shared" si="349"/>
        <v>30000</v>
      </c>
      <c r="J2161" s="16">
        <f t="shared" si="350"/>
        <v>1038564</v>
      </c>
      <c r="K2161" s="16">
        <f t="shared" si="351"/>
        <v>5076525</v>
      </c>
      <c r="L2161" s="7"/>
    </row>
    <row r="2162" spans="1:12" x14ac:dyDescent="0.25">
      <c r="A2162" s="76"/>
      <c r="B2162" s="24" t="s">
        <v>479</v>
      </c>
      <c r="C2162" s="16">
        <v>1</v>
      </c>
      <c r="D2162" s="16">
        <v>4225530</v>
      </c>
      <c r="E2162" s="16">
        <v>30000</v>
      </c>
      <c r="F2162" s="16">
        <v>1099398</v>
      </c>
      <c r="G2162" s="16">
        <f t="shared" si="347"/>
        <v>5354928</v>
      </c>
      <c r="H2162" s="16">
        <f t="shared" si="348"/>
        <v>4225530</v>
      </c>
      <c r="I2162" s="16">
        <f t="shared" si="349"/>
        <v>30000</v>
      </c>
      <c r="J2162" s="16">
        <f t="shared" si="350"/>
        <v>1099398</v>
      </c>
      <c r="K2162" s="16">
        <f t="shared" si="351"/>
        <v>5354928</v>
      </c>
      <c r="L2162" s="7"/>
    </row>
    <row r="2163" spans="1:12" x14ac:dyDescent="0.25">
      <c r="A2163" s="76"/>
      <c r="B2163" s="24" t="s">
        <v>437</v>
      </c>
      <c r="C2163" s="16">
        <v>1</v>
      </c>
      <c r="D2163" s="16">
        <v>1981910</v>
      </c>
      <c r="E2163" s="16">
        <v>30000</v>
      </c>
      <c r="F2163" s="16"/>
      <c r="G2163" s="16">
        <f t="shared" si="347"/>
        <v>2011910</v>
      </c>
      <c r="H2163" s="16">
        <f t="shared" si="348"/>
        <v>1981910</v>
      </c>
      <c r="I2163" s="16">
        <f t="shared" si="349"/>
        <v>30000</v>
      </c>
      <c r="J2163" s="16">
        <f t="shared" si="350"/>
        <v>0</v>
      </c>
      <c r="K2163" s="16">
        <f t="shared" si="351"/>
        <v>2011910</v>
      </c>
      <c r="L2163" s="7"/>
    </row>
    <row r="2164" spans="1:12" x14ac:dyDescent="0.25">
      <c r="A2164" s="76"/>
      <c r="B2164" s="24" t="s">
        <v>437</v>
      </c>
      <c r="C2164" s="16">
        <v>1</v>
      </c>
      <c r="D2164" s="16">
        <v>4660669</v>
      </c>
      <c r="E2164" s="16">
        <v>30000</v>
      </c>
      <c r="F2164" s="16">
        <v>1227030</v>
      </c>
      <c r="G2164" s="16">
        <f t="shared" si="347"/>
        <v>5917699</v>
      </c>
      <c r="H2164" s="16">
        <f t="shared" si="348"/>
        <v>4660669</v>
      </c>
      <c r="I2164" s="16">
        <f t="shared" si="349"/>
        <v>30000</v>
      </c>
      <c r="J2164" s="16">
        <f t="shared" si="350"/>
        <v>1227030</v>
      </c>
      <c r="K2164" s="16">
        <f t="shared" si="351"/>
        <v>5917699</v>
      </c>
      <c r="L2164" s="7"/>
    </row>
    <row r="2165" spans="1:12" x14ac:dyDescent="0.25">
      <c r="A2165" s="76"/>
      <c r="B2165" s="75" t="s">
        <v>800</v>
      </c>
      <c r="C2165" s="16">
        <v>3</v>
      </c>
      <c r="D2165" s="16">
        <v>4802939</v>
      </c>
      <c r="E2165" s="16">
        <v>30000</v>
      </c>
      <c r="F2165" s="16">
        <v>1208732</v>
      </c>
      <c r="G2165" s="16">
        <f t="shared" si="347"/>
        <v>6041671</v>
      </c>
      <c r="H2165" s="16">
        <f t="shared" si="348"/>
        <v>14408817</v>
      </c>
      <c r="I2165" s="16">
        <f t="shared" si="349"/>
        <v>90000</v>
      </c>
      <c r="J2165" s="16">
        <f t="shared" si="350"/>
        <v>3626196</v>
      </c>
      <c r="K2165" s="16">
        <f t="shared" si="351"/>
        <v>18125013</v>
      </c>
      <c r="L2165" s="7"/>
    </row>
    <row r="2166" spans="1:12" x14ac:dyDescent="0.25">
      <c r="A2166" s="76"/>
      <c r="B2166" s="75" t="s">
        <v>480</v>
      </c>
      <c r="C2166" s="16">
        <v>1</v>
      </c>
      <c r="D2166" s="16">
        <v>2194212</v>
      </c>
      <c r="E2166" s="16">
        <v>30000</v>
      </c>
      <c r="F2166" s="16"/>
      <c r="G2166" s="16">
        <f t="shared" si="347"/>
        <v>2224212</v>
      </c>
      <c r="H2166" s="16">
        <f t="shared" si="348"/>
        <v>2194212</v>
      </c>
      <c r="I2166" s="16">
        <f t="shared" si="349"/>
        <v>30000</v>
      </c>
      <c r="J2166" s="16">
        <f t="shared" si="350"/>
        <v>0</v>
      </c>
      <c r="K2166" s="16">
        <f t="shared" si="351"/>
        <v>2224212</v>
      </c>
      <c r="L2166" s="7"/>
    </row>
    <row r="2167" spans="1:12" x14ac:dyDescent="0.25">
      <c r="A2167" s="76"/>
      <c r="B2167" s="75" t="s">
        <v>480</v>
      </c>
      <c r="C2167" s="16">
        <v>1</v>
      </c>
      <c r="D2167" s="16">
        <v>4928033</v>
      </c>
      <c r="E2167" s="16">
        <v>30000</v>
      </c>
      <c r="F2167" s="16">
        <v>1243562</v>
      </c>
      <c r="G2167" s="16">
        <f t="shared" si="347"/>
        <v>6201595</v>
      </c>
      <c r="H2167" s="16">
        <f t="shared" si="348"/>
        <v>4928033</v>
      </c>
      <c r="I2167" s="16">
        <f t="shared" si="349"/>
        <v>30000</v>
      </c>
      <c r="J2167" s="16">
        <f t="shared" si="350"/>
        <v>1243562</v>
      </c>
      <c r="K2167" s="16">
        <f t="shared" si="351"/>
        <v>6201595</v>
      </c>
      <c r="L2167" s="7"/>
    </row>
    <row r="2168" spans="1:12" x14ac:dyDescent="0.25">
      <c r="A2168" s="76"/>
      <c r="B2168" s="75" t="s">
        <v>404</v>
      </c>
      <c r="C2168" s="16">
        <v>1</v>
      </c>
      <c r="D2168" s="16">
        <v>5428408</v>
      </c>
      <c r="E2168" s="16">
        <v>30000</v>
      </c>
      <c r="F2168" s="16">
        <v>1382918</v>
      </c>
      <c r="G2168" s="16">
        <f t="shared" si="347"/>
        <v>6841326</v>
      </c>
      <c r="H2168" s="16">
        <f t="shared" si="348"/>
        <v>5428408</v>
      </c>
      <c r="I2168" s="16">
        <f t="shared" si="349"/>
        <v>30000</v>
      </c>
      <c r="J2168" s="16">
        <f t="shared" si="350"/>
        <v>1382918</v>
      </c>
      <c r="K2168" s="16">
        <f t="shared" si="351"/>
        <v>6841326</v>
      </c>
      <c r="L2168" s="7"/>
    </row>
    <row r="2169" spans="1:12" s="17" customFormat="1" x14ac:dyDescent="0.25">
      <c r="A2169" s="76"/>
      <c r="B2169" s="75" t="s">
        <v>577</v>
      </c>
      <c r="C2169" s="16">
        <v>1</v>
      </c>
      <c r="D2169" s="16">
        <v>2905774</v>
      </c>
      <c r="E2169" s="16">
        <v>30000</v>
      </c>
      <c r="F2169" s="16"/>
      <c r="G2169" s="16"/>
      <c r="H2169" s="16">
        <f t="shared" si="348"/>
        <v>2905774</v>
      </c>
      <c r="I2169" s="16">
        <f t="shared" si="349"/>
        <v>30000</v>
      </c>
      <c r="J2169" s="16">
        <v>0</v>
      </c>
      <c r="K2169" s="16">
        <v>2935774</v>
      </c>
      <c r="L2169" s="7"/>
    </row>
    <row r="2170" spans="1:12" x14ac:dyDescent="0.25">
      <c r="A2170" s="76"/>
      <c r="B2170" s="24" t="s">
        <v>415</v>
      </c>
      <c r="C2170" s="25">
        <f>SUM(C2107:C2169)</f>
        <v>137</v>
      </c>
      <c r="D2170" s="25">
        <f>SUM(D2159:D2168)</f>
        <v>37691832</v>
      </c>
      <c r="E2170" s="25">
        <f>SUM(E2159:E2168)</f>
        <v>300000</v>
      </c>
      <c r="F2170" s="25"/>
      <c r="G2170" s="25">
        <f>SUM(G2107:G2168)</f>
        <v>145108562</v>
      </c>
      <c r="H2170" s="25">
        <f>SUM(H2107:H2169)</f>
        <v>234929683</v>
      </c>
      <c r="I2170" s="25">
        <f>SUM(I2107:I2169)</f>
        <v>4110000</v>
      </c>
      <c r="J2170" s="25">
        <f>SUM(J2107:J2168)</f>
        <v>59008294</v>
      </c>
      <c r="K2170" s="25">
        <f>SUM(K2107:K2169)</f>
        <v>298047977</v>
      </c>
      <c r="L2170" s="7"/>
    </row>
    <row r="2171" spans="1:12" x14ac:dyDescent="0.25">
      <c r="A2171" s="76"/>
      <c r="B2171" s="76"/>
      <c r="C2171" s="16"/>
      <c r="D2171" s="16"/>
      <c r="E2171" s="16"/>
      <c r="F2171" s="16"/>
      <c r="G2171" s="16"/>
      <c r="H2171" s="16"/>
      <c r="I2171" s="16"/>
      <c r="J2171" s="16"/>
      <c r="K2171" s="16"/>
      <c r="L2171" s="7"/>
    </row>
    <row r="2172" spans="1:12" x14ac:dyDescent="0.25">
      <c r="A2172" s="76"/>
      <c r="B2172" s="149" t="s">
        <v>417</v>
      </c>
      <c r="C2172" s="78"/>
      <c r="D2172" s="78">
        <v>1337225</v>
      </c>
      <c r="E2172" s="78">
        <v>381109</v>
      </c>
      <c r="F2172" s="78">
        <v>13099508</v>
      </c>
      <c r="G2172" s="16">
        <f>SUM(D2172:F2172)</f>
        <v>14817842</v>
      </c>
      <c r="H2172" s="16">
        <f>C2172*D2172</f>
        <v>0</v>
      </c>
      <c r="I2172" s="16">
        <f>C2172*E2172</f>
        <v>0</v>
      </c>
      <c r="J2172" s="16">
        <f>C2172*F2172</f>
        <v>0</v>
      </c>
      <c r="K2172" s="16">
        <f>C2172*G2172</f>
        <v>0</v>
      </c>
      <c r="L2172" s="7"/>
    </row>
    <row r="2173" spans="1:12" x14ac:dyDescent="0.25">
      <c r="A2173" s="76"/>
      <c r="B2173" s="149" t="s">
        <v>419</v>
      </c>
      <c r="C2173" s="78"/>
      <c r="D2173" s="78">
        <v>1337225</v>
      </c>
      <c r="E2173" s="78">
        <v>401168</v>
      </c>
      <c r="F2173" s="78">
        <v>10916790</v>
      </c>
      <c r="G2173" s="16">
        <f>SUM(D2173:F2173)</f>
        <v>12655183</v>
      </c>
      <c r="H2173" s="16">
        <f>C2173*D2173</f>
        <v>0</v>
      </c>
      <c r="I2173" s="16">
        <f>C2173*E2173</f>
        <v>0</v>
      </c>
      <c r="J2173" s="16">
        <f>C2173*F2173</f>
        <v>0</v>
      </c>
      <c r="K2173" s="16">
        <f>C2173*G2173</f>
        <v>0</v>
      </c>
      <c r="L2173" s="7"/>
    </row>
    <row r="2174" spans="1:12" x14ac:dyDescent="0.25">
      <c r="A2174" s="76"/>
      <c r="B2174" s="77" t="s">
        <v>420</v>
      </c>
      <c r="C2174" s="16">
        <v>1</v>
      </c>
      <c r="D2174" s="78">
        <v>1247870</v>
      </c>
      <c r="E2174" s="16">
        <v>374361</v>
      </c>
      <c r="F2174" s="16">
        <v>7914876</v>
      </c>
      <c r="G2174" s="16">
        <f>SUM(D2174:F2174)</f>
        <v>9537107</v>
      </c>
      <c r="H2174" s="16">
        <f>C2174*D2174</f>
        <v>1247870</v>
      </c>
      <c r="I2174" s="16">
        <f>C2174*E2174</f>
        <v>374361</v>
      </c>
      <c r="J2174" s="16">
        <f>C2174*F2174</f>
        <v>7914876</v>
      </c>
      <c r="K2174" s="16">
        <f>C2174*G2174</f>
        <v>9537107</v>
      </c>
      <c r="L2174" s="7"/>
    </row>
    <row r="2175" spans="1:12" x14ac:dyDescent="0.25">
      <c r="A2175" s="76"/>
      <c r="B2175" s="77"/>
      <c r="C2175" s="16">
        <f t="shared" ref="C2175:K2175" si="352">SUM(C2172:C2174)</f>
        <v>1</v>
      </c>
      <c r="D2175" s="16">
        <f t="shared" si="352"/>
        <v>3922320</v>
      </c>
      <c r="E2175" s="16">
        <f t="shared" si="352"/>
        <v>1156638</v>
      </c>
      <c r="F2175" s="16">
        <f t="shared" si="352"/>
        <v>31931174</v>
      </c>
      <c r="G2175" s="16">
        <f t="shared" si="352"/>
        <v>37010132</v>
      </c>
      <c r="H2175" s="16">
        <f t="shared" si="352"/>
        <v>1247870</v>
      </c>
      <c r="I2175" s="16">
        <f t="shared" si="352"/>
        <v>374361</v>
      </c>
      <c r="J2175" s="16">
        <f t="shared" si="352"/>
        <v>7914876</v>
      </c>
      <c r="K2175" s="16">
        <f t="shared" si="352"/>
        <v>9537107</v>
      </c>
      <c r="L2175" s="7"/>
    </row>
    <row r="2176" spans="1:12" x14ac:dyDescent="0.25">
      <c r="A2176" s="76"/>
      <c r="B2176" s="77"/>
      <c r="C2176" s="16"/>
      <c r="D2176" s="16"/>
      <c r="E2176" s="16"/>
      <c r="F2176" s="16"/>
      <c r="G2176" s="16"/>
      <c r="H2176" s="16"/>
      <c r="I2176" s="16"/>
      <c r="J2176" s="16"/>
      <c r="K2176" s="16"/>
      <c r="L2176" s="7"/>
    </row>
    <row r="2177" spans="1:12" x14ac:dyDescent="0.25">
      <c r="A2177" s="74" t="s">
        <v>428</v>
      </c>
      <c r="B2177" s="76"/>
      <c r="C2177" s="78">
        <f>C2170+C2175</f>
        <v>138</v>
      </c>
      <c r="D2177" s="78">
        <f>SUM(D2172:D2174)</f>
        <v>3922320</v>
      </c>
      <c r="E2177" s="78">
        <f>SUM(E2172:E2174)</f>
        <v>1156638</v>
      </c>
      <c r="F2177" s="78">
        <f t="shared" ref="F2177:K2177" si="353">F2170+F2175</f>
        <v>31931174</v>
      </c>
      <c r="G2177" s="78">
        <f t="shared" si="353"/>
        <v>182118694</v>
      </c>
      <c r="H2177" s="78">
        <f t="shared" si="353"/>
        <v>236177553</v>
      </c>
      <c r="I2177" s="78">
        <f t="shared" si="353"/>
        <v>4484361</v>
      </c>
      <c r="J2177" s="78">
        <f t="shared" si="353"/>
        <v>66923170</v>
      </c>
      <c r="K2177" s="78">
        <f t="shared" si="353"/>
        <v>307585084</v>
      </c>
      <c r="L2177" s="7"/>
    </row>
    <row r="2178" spans="1:12" x14ac:dyDescent="0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</row>
    <row r="2179" spans="1:12" x14ac:dyDescent="0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</row>
    <row r="2180" spans="1:12" x14ac:dyDescent="0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</row>
    <row r="2181" spans="1:12" x14ac:dyDescent="0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</row>
    <row r="2182" spans="1:12" x14ac:dyDescent="0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</row>
    <row r="2183" spans="1:12" ht="18" x14ac:dyDescent="0.25">
      <c r="A2183" s="967" t="s">
        <v>990</v>
      </c>
      <c r="B2183" s="967"/>
      <c r="C2183" s="967"/>
      <c r="D2183" s="967"/>
      <c r="E2183" s="967"/>
      <c r="F2183" s="967"/>
      <c r="G2183" s="967"/>
      <c r="H2183" s="967"/>
      <c r="I2183" s="967"/>
      <c r="J2183" s="967"/>
      <c r="K2183" s="967"/>
      <c r="L2183" s="967"/>
    </row>
    <row r="2184" spans="1:12" ht="18" x14ac:dyDescent="0.25">
      <c r="A2184" s="952" t="s">
        <v>226</v>
      </c>
      <c r="B2184" s="952"/>
      <c r="C2184" s="952"/>
      <c r="D2184" s="952"/>
      <c r="E2184" s="952"/>
      <c r="F2184" s="952"/>
      <c r="G2184" s="952"/>
      <c r="H2184" s="952"/>
      <c r="I2184" s="952"/>
      <c r="J2184" s="952"/>
      <c r="K2184" s="952"/>
      <c r="L2184" s="952"/>
    </row>
    <row r="2185" spans="1:12" ht="15.75" x14ac:dyDescent="0.25">
      <c r="A2185" s="955" t="s">
        <v>227</v>
      </c>
      <c r="B2185" s="956"/>
      <c r="C2185" s="956"/>
      <c r="D2185" s="956"/>
      <c r="E2185" s="956"/>
      <c r="F2185" s="956"/>
      <c r="G2185" s="956"/>
      <c r="H2185" s="956"/>
      <c r="I2185" s="956"/>
      <c r="J2185" s="956"/>
      <c r="K2185" s="956"/>
      <c r="L2185" s="956"/>
    </row>
    <row r="2186" spans="1:12" x14ac:dyDescent="0.25">
      <c r="A2186" s="957" t="s">
        <v>938</v>
      </c>
      <c r="B2186" s="957"/>
      <c r="C2186" s="957"/>
      <c r="D2186" s="957"/>
      <c r="E2186" s="957"/>
      <c r="F2186" s="957"/>
      <c r="G2186" s="957"/>
      <c r="H2186" s="957"/>
      <c r="I2186" s="957"/>
      <c r="J2186" s="957"/>
      <c r="K2186" s="957"/>
      <c r="L2186" s="957"/>
    </row>
    <row r="2187" spans="1:12" x14ac:dyDescent="0.25">
      <c r="A2187" s="604"/>
      <c r="B2187" s="604"/>
      <c r="C2187" s="604"/>
      <c r="D2187" s="604"/>
      <c r="E2187" s="604"/>
      <c r="F2187" s="604"/>
      <c r="G2187" s="604"/>
      <c r="H2187" s="604"/>
      <c r="I2187" s="604"/>
      <c r="J2187" s="604"/>
      <c r="K2187" s="604"/>
      <c r="L2187" s="604"/>
    </row>
    <row r="2188" spans="1:12" ht="48.75" x14ac:dyDescent="0.25">
      <c r="A2188" s="258" t="s">
        <v>595</v>
      </c>
      <c r="B2188" s="259"/>
      <c r="C2188" s="258" t="s">
        <v>228</v>
      </c>
      <c r="D2188" s="258" t="s">
        <v>798</v>
      </c>
      <c r="E2188" s="258" t="s">
        <v>229</v>
      </c>
      <c r="F2188" s="258" t="s">
        <v>468</v>
      </c>
      <c r="G2188" s="258" t="s">
        <v>231</v>
      </c>
      <c r="H2188" s="258" t="s">
        <v>232</v>
      </c>
      <c r="I2188" s="258" t="s">
        <v>233</v>
      </c>
      <c r="J2188" s="258" t="s">
        <v>476</v>
      </c>
      <c r="K2188" s="258" t="s">
        <v>234</v>
      </c>
      <c r="L2188" s="603" t="s">
        <v>799</v>
      </c>
    </row>
    <row r="2189" spans="1:12" x14ac:dyDescent="0.25">
      <c r="A2189" s="741"/>
      <c r="B2189" s="268"/>
      <c r="C2189" s="268"/>
      <c r="D2189" s="268"/>
      <c r="E2189" s="268"/>
      <c r="F2189" s="268"/>
      <c r="G2189" s="268"/>
      <c r="H2189" s="268"/>
      <c r="I2189" s="268"/>
      <c r="J2189" s="268"/>
      <c r="K2189" s="268"/>
      <c r="L2189" s="605" t="s">
        <v>235</v>
      </c>
    </row>
    <row r="2190" spans="1:12" x14ac:dyDescent="0.25">
      <c r="A2190" s="741"/>
      <c r="B2190" s="268"/>
      <c r="C2190" s="742" t="s">
        <v>260</v>
      </c>
      <c r="D2190" s="741">
        <v>3</v>
      </c>
      <c r="E2190" s="743">
        <v>225607</v>
      </c>
      <c r="F2190" s="743">
        <v>30000</v>
      </c>
      <c r="G2190" s="743">
        <v>262863</v>
      </c>
      <c r="H2190" s="743">
        <f>SUM(E2190:G2190)</f>
        <v>518470</v>
      </c>
      <c r="I2190" s="743">
        <f>D2190*E2190</f>
        <v>676821</v>
      </c>
      <c r="J2190" s="743">
        <v>90000</v>
      </c>
      <c r="K2190" s="743">
        <v>788589</v>
      </c>
      <c r="L2190" s="743">
        <f>D2190*H2190</f>
        <v>1555410</v>
      </c>
    </row>
    <row r="2191" spans="1:12" x14ac:dyDescent="0.25">
      <c r="A2191" s="741"/>
      <c r="B2191" s="268"/>
      <c r="C2191" s="744" t="s">
        <v>261</v>
      </c>
      <c r="D2191" s="741">
        <v>8</v>
      </c>
      <c r="E2191" s="743">
        <v>231965</v>
      </c>
      <c r="F2191" s="743">
        <v>30000</v>
      </c>
      <c r="G2191" s="743">
        <v>270327</v>
      </c>
      <c r="H2191" s="743">
        <f>SUM(E2191:G2191)</f>
        <v>532292</v>
      </c>
      <c r="I2191" s="743">
        <f>D2191*E2191</f>
        <v>1855720</v>
      </c>
      <c r="J2191" s="743">
        <v>240000</v>
      </c>
      <c r="K2191" s="743">
        <v>2162616</v>
      </c>
      <c r="L2191" s="743">
        <f>D2191*H2191</f>
        <v>4258336</v>
      </c>
    </row>
    <row r="2192" spans="1:12" x14ac:dyDescent="0.25">
      <c r="A2192" s="268"/>
      <c r="B2192" s="268"/>
      <c r="C2192" s="346" t="s">
        <v>263</v>
      </c>
      <c r="D2192" s="270">
        <v>1</v>
      </c>
      <c r="E2192" s="270">
        <v>244681</v>
      </c>
      <c r="F2192" s="270">
        <v>30000</v>
      </c>
      <c r="G2192" s="270">
        <v>282027</v>
      </c>
      <c r="H2192" s="270">
        <f t="shared" ref="H2192:H2261" si="354">SUM(E2192:G2192)</f>
        <v>556708</v>
      </c>
      <c r="I2192" s="270">
        <f t="shared" ref="I2192:I2261" si="355">D2192*E2192</f>
        <v>244681</v>
      </c>
      <c r="J2192" s="270">
        <f t="shared" ref="J2192:J2261" si="356">D2192*F2192</f>
        <v>30000</v>
      </c>
      <c r="K2192" s="270">
        <f t="shared" ref="K2192:K2261" si="357">D2192*G2192</f>
        <v>282027</v>
      </c>
      <c r="L2192" s="270">
        <f t="shared" ref="L2192:L2261" si="358">D2192*H2192</f>
        <v>556708</v>
      </c>
    </row>
    <row r="2193" spans="1:12" x14ac:dyDescent="0.25">
      <c r="A2193" s="268"/>
      <c r="B2193" s="268"/>
      <c r="C2193" s="346" t="s">
        <v>264</v>
      </c>
      <c r="D2193" s="270">
        <v>8</v>
      </c>
      <c r="E2193" s="270">
        <v>251039</v>
      </c>
      <c r="F2193" s="270">
        <v>30000</v>
      </c>
      <c r="G2193" s="270">
        <v>288255</v>
      </c>
      <c r="H2193" s="270">
        <f t="shared" si="354"/>
        <v>569294</v>
      </c>
      <c r="I2193" s="270">
        <f t="shared" si="355"/>
        <v>2008312</v>
      </c>
      <c r="J2193" s="270">
        <f t="shared" si="356"/>
        <v>240000</v>
      </c>
      <c r="K2193" s="270">
        <f t="shared" si="357"/>
        <v>2306040</v>
      </c>
      <c r="L2193" s="270">
        <f t="shared" si="358"/>
        <v>4554352</v>
      </c>
    </row>
    <row r="2194" spans="1:12" x14ac:dyDescent="0.25">
      <c r="A2194" s="268"/>
      <c r="B2194" s="268"/>
      <c r="C2194" s="346" t="s">
        <v>273</v>
      </c>
      <c r="D2194" s="270">
        <v>1</v>
      </c>
      <c r="E2194" s="270">
        <v>242832</v>
      </c>
      <c r="F2194" s="270">
        <v>30000</v>
      </c>
      <c r="G2194" s="270">
        <v>280035</v>
      </c>
      <c r="H2194" s="270">
        <f t="shared" si="354"/>
        <v>552867</v>
      </c>
      <c r="I2194" s="270">
        <f t="shared" si="355"/>
        <v>242832</v>
      </c>
      <c r="J2194" s="270">
        <f t="shared" si="356"/>
        <v>30000</v>
      </c>
      <c r="K2194" s="270">
        <f t="shared" si="357"/>
        <v>280035</v>
      </c>
      <c r="L2194" s="270">
        <f t="shared" si="358"/>
        <v>552867</v>
      </c>
    </row>
    <row r="2195" spans="1:12" x14ac:dyDescent="0.25">
      <c r="A2195" s="268"/>
      <c r="B2195" s="268"/>
      <c r="C2195" s="346" t="s">
        <v>274</v>
      </c>
      <c r="D2195" s="270">
        <v>1</v>
      </c>
      <c r="E2195" s="270">
        <v>250222</v>
      </c>
      <c r="F2195" s="270">
        <v>30000</v>
      </c>
      <c r="G2195" s="270">
        <v>314994</v>
      </c>
      <c r="H2195" s="270">
        <f t="shared" si="354"/>
        <v>595216</v>
      </c>
      <c r="I2195" s="270">
        <f t="shared" si="355"/>
        <v>250222</v>
      </c>
      <c r="J2195" s="270">
        <f t="shared" si="356"/>
        <v>30000</v>
      </c>
      <c r="K2195" s="270">
        <f>D2195*G2195</f>
        <v>314994</v>
      </c>
      <c r="L2195" s="270">
        <f t="shared" si="358"/>
        <v>595216</v>
      </c>
    </row>
    <row r="2196" spans="1:12" x14ac:dyDescent="0.25">
      <c r="A2196" s="268"/>
      <c r="B2196" s="268"/>
      <c r="C2196" s="346" t="s">
        <v>275</v>
      </c>
      <c r="D2196" s="270">
        <v>1</v>
      </c>
      <c r="E2196" s="270">
        <v>257612</v>
      </c>
      <c r="F2196" s="270">
        <v>30000</v>
      </c>
      <c r="G2196" s="270">
        <v>294903</v>
      </c>
      <c r="H2196" s="270">
        <f t="shared" si="354"/>
        <v>582515</v>
      </c>
      <c r="I2196" s="270">
        <f t="shared" si="355"/>
        <v>257612</v>
      </c>
      <c r="J2196" s="270">
        <f t="shared" si="356"/>
        <v>30000</v>
      </c>
      <c r="K2196" s="270">
        <f t="shared" ref="K2196:K2210" si="359">D2196*G2196</f>
        <v>294903</v>
      </c>
      <c r="L2196" s="270">
        <f t="shared" si="358"/>
        <v>582515</v>
      </c>
    </row>
    <row r="2197" spans="1:12" x14ac:dyDescent="0.25">
      <c r="A2197" s="268"/>
      <c r="B2197" s="268"/>
      <c r="C2197" s="346" t="s">
        <v>278</v>
      </c>
      <c r="D2197" s="270">
        <v>2</v>
      </c>
      <c r="E2197" s="270">
        <v>279782</v>
      </c>
      <c r="F2197" s="270">
        <v>30000</v>
      </c>
      <c r="G2197" s="270">
        <v>317165</v>
      </c>
      <c r="H2197" s="270">
        <f t="shared" si="354"/>
        <v>626947</v>
      </c>
      <c r="I2197" s="270">
        <f t="shared" si="355"/>
        <v>559564</v>
      </c>
      <c r="J2197" s="270">
        <f t="shared" si="356"/>
        <v>60000</v>
      </c>
      <c r="K2197" s="270">
        <f t="shared" si="359"/>
        <v>634330</v>
      </c>
      <c r="L2197" s="270">
        <f t="shared" si="358"/>
        <v>1253894</v>
      </c>
    </row>
    <row r="2198" spans="1:12" x14ac:dyDescent="0.25">
      <c r="A2198" s="268"/>
      <c r="B2198" s="268"/>
      <c r="C2198" s="346" t="s">
        <v>279</v>
      </c>
      <c r="D2198" s="270">
        <v>3</v>
      </c>
      <c r="E2198" s="270">
        <v>287172</v>
      </c>
      <c r="F2198" s="270">
        <v>30000</v>
      </c>
      <c r="G2198" s="270">
        <v>324588</v>
      </c>
      <c r="H2198" s="270">
        <f t="shared" si="354"/>
        <v>641760</v>
      </c>
      <c r="I2198" s="270">
        <f t="shared" si="355"/>
        <v>861516</v>
      </c>
      <c r="J2198" s="270">
        <f t="shared" si="356"/>
        <v>90000</v>
      </c>
      <c r="K2198" s="270">
        <f t="shared" si="359"/>
        <v>973764</v>
      </c>
      <c r="L2198" s="270">
        <f t="shared" si="358"/>
        <v>1925280</v>
      </c>
    </row>
    <row r="2199" spans="1:12" x14ac:dyDescent="0.25">
      <c r="A2199" s="268"/>
      <c r="B2199" s="268"/>
      <c r="C2199" s="346" t="s">
        <v>285</v>
      </c>
      <c r="D2199" s="270">
        <v>1</v>
      </c>
      <c r="E2199" s="270">
        <v>260216</v>
      </c>
      <c r="F2199" s="270">
        <v>30000</v>
      </c>
      <c r="G2199" s="270">
        <v>310003</v>
      </c>
      <c r="H2199" s="270">
        <f t="shared" si="354"/>
        <v>600219</v>
      </c>
      <c r="I2199" s="270">
        <f t="shared" si="355"/>
        <v>260216</v>
      </c>
      <c r="J2199" s="270">
        <f t="shared" si="356"/>
        <v>30000</v>
      </c>
      <c r="K2199" s="270">
        <f t="shared" si="359"/>
        <v>310003</v>
      </c>
      <c r="L2199" s="270">
        <f t="shared" si="358"/>
        <v>600219</v>
      </c>
    </row>
    <row r="2200" spans="1:12" x14ac:dyDescent="0.25">
      <c r="A2200" s="268"/>
      <c r="B2200" s="268"/>
      <c r="C2200" s="346" t="s">
        <v>286</v>
      </c>
      <c r="D2200" s="270">
        <v>3</v>
      </c>
      <c r="E2200" s="270">
        <v>278226</v>
      </c>
      <c r="F2200" s="270">
        <v>30000</v>
      </c>
      <c r="G2200" s="270">
        <v>315605</v>
      </c>
      <c r="H2200" s="270">
        <f t="shared" si="354"/>
        <v>623831</v>
      </c>
      <c r="I2200" s="270">
        <f t="shared" si="355"/>
        <v>834678</v>
      </c>
      <c r="J2200" s="270">
        <f t="shared" si="356"/>
        <v>90000</v>
      </c>
      <c r="K2200" s="270">
        <f t="shared" si="359"/>
        <v>946815</v>
      </c>
      <c r="L2200" s="270">
        <f t="shared" si="358"/>
        <v>1871493</v>
      </c>
    </row>
    <row r="2201" spans="1:12" x14ac:dyDescent="0.25">
      <c r="A2201" s="268"/>
      <c r="B2201" s="268"/>
      <c r="C2201" s="346" t="s">
        <v>288</v>
      </c>
      <c r="D2201" s="270">
        <v>1</v>
      </c>
      <c r="E2201" s="270">
        <v>296236</v>
      </c>
      <c r="F2201" s="270">
        <v>30000</v>
      </c>
      <c r="G2201" s="270">
        <v>333699</v>
      </c>
      <c r="H2201" s="270">
        <f t="shared" si="354"/>
        <v>659935</v>
      </c>
      <c r="I2201" s="270">
        <f t="shared" si="355"/>
        <v>296236</v>
      </c>
      <c r="J2201" s="270">
        <f t="shared" si="356"/>
        <v>30000</v>
      </c>
      <c r="K2201" s="270">
        <f t="shared" si="359"/>
        <v>333699</v>
      </c>
      <c r="L2201" s="270">
        <f t="shared" si="358"/>
        <v>659935</v>
      </c>
    </row>
    <row r="2202" spans="1:12" x14ac:dyDescent="0.25">
      <c r="A2202" s="268"/>
      <c r="B2202" s="268"/>
      <c r="C2202" s="346" t="s">
        <v>291</v>
      </c>
      <c r="D2202" s="270">
        <v>1</v>
      </c>
      <c r="E2202" s="270">
        <v>323251</v>
      </c>
      <c r="F2202" s="270">
        <v>30000</v>
      </c>
      <c r="G2202" s="270">
        <v>360855</v>
      </c>
      <c r="H2202" s="270">
        <f t="shared" si="354"/>
        <v>714106</v>
      </c>
      <c r="I2202" s="270">
        <f t="shared" si="355"/>
        <v>323251</v>
      </c>
      <c r="J2202" s="270">
        <f t="shared" si="356"/>
        <v>30000</v>
      </c>
      <c r="K2202" s="270">
        <f t="shared" si="359"/>
        <v>360855</v>
      </c>
      <c r="L2202" s="270">
        <f t="shared" si="358"/>
        <v>714106</v>
      </c>
    </row>
    <row r="2203" spans="1:12" x14ac:dyDescent="0.25">
      <c r="A2203" s="268"/>
      <c r="B2203" s="268"/>
      <c r="C2203" s="346" t="s">
        <v>292</v>
      </c>
      <c r="D2203" s="270">
        <v>1</v>
      </c>
      <c r="E2203" s="270">
        <v>332256</v>
      </c>
      <c r="F2203" s="270">
        <v>30000</v>
      </c>
      <c r="G2203" s="270">
        <v>406436</v>
      </c>
      <c r="H2203" s="270">
        <f t="shared" si="354"/>
        <v>768692</v>
      </c>
      <c r="I2203" s="270">
        <f t="shared" si="355"/>
        <v>332256</v>
      </c>
      <c r="J2203" s="270">
        <f t="shared" si="356"/>
        <v>30000</v>
      </c>
      <c r="K2203" s="270">
        <f t="shared" si="359"/>
        <v>406436</v>
      </c>
      <c r="L2203" s="270">
        <f t="shared" si="358"/>
        <v>768692</v>
      </c>
    </row>
    <row r="2204" spans="1:12" x14ac:dyDescent="0.25">
      <c r="A2204" s="268"/>
      <c r="B2204" s="268"/>
      <c r="C2204" s="346" t="s">
        <v>293</v>
      </c>
      <c r="D2204" s="270">
        <v>1</v>
      </c>
      <c r="E2204" s="270">
        <v>341261</v>
      </c>
      <c r="F2204" s="270">
        <v>30000</v>
      </c>
      <c r="G2204" s="270">
        <v>438931</v>
      </c>
      <c r="H2204" s="270">
        <f t="shared" si="354"/>
        <v>810192</v>
      </c>
      <c r="I2204" s="270">
        <f t="shared" si="355"/>
        <v>341261</v>
      </c>
      <c r="J2204" s="270">
        <f t="shared" si="356"/>
        <v>30000</v>
      </c>
      <c r="K2204" s="270">
        <f t="shared" si="359"/>
        <v>438931</v>
      </c>
      <c r="L2204" s="270">
        <f t="shared" si="358"/>
        <v>810192</v>
      </c>
    </row>
    <row r="2205" spans="1:12" x14ac:dyDescent="0.25">
      <c r="A2205" s="268"/>
      <c r="B2205" s="268"/>
      <c r="C2205" s="346" t="s">
        <v>294</v>
      </c>
      <c r="D2205" s="270">
        <v>1</v>
      </c>
      <c r="E2205" s="270">
        <v>350256</v>
      </c>
      <c r="F2205" s="270">
        <v>30000</v>
      </c>
      <c r="G2205" s="270">
        <v>447530</v>
      </c>
      <c r="H2205" s="270">
        <f t="shared" si="354"/>
        <v>827786</v>
      </c>
      <c r="I2205" s="270">
        <f t="shared" si="355"/>
        <v>350256</v>
      </c>
      <c r="J2205" s="270">
        <f t="shared" si="356"/>
        <v>30000</v>
      </c>
      <c r="K2205" s="270">
        <f t="shared" si="359"/>
        <v>447530</v>
      </c>
      <c r="L2205" s="270">
        <f t="shared" si="358"/>
        <v>827786</v>
      </c>
    </row>
    <row r="2206" spans="1:12" x14ac:dyDescent="0.25">
      <c r="A2206" s="268"/>
      <c r="B2206" s="268"/>
      <c r="C2206" s="346" t="s">
        <v>298</v>
      </c>
      <c r="D2206" s="270">
        <v>1</v>
      </c>
      <c r="E2206" s="270">
        <v>403104</v>
      </c>
      <c r="F2206" s="270">
        <v>30000</v>
      </c>
      <c r="G2206" s="270">
        <v>502492</v>
      </c>
      <c r="H2206" s="270">
        <f t="shared" si="354"/>
        <v>935596</v>
      </c>
      <c r="I2206" s="270">
        <f t="shared" si="355"/>
        <v>403104</v>
      </c>
      <c r="J2206" s="270">
        <f t="shared" si="356"/>
        <v>30000</v>
      </c>
      <c r="K2206" s="270">
        <f t="shared" si="359"/>
        <v>502492</v>
      </c>
      <c r="L2206" s="270">
        <f t="shared" si="358"/>
        <v>935596</v>
      </c>
    </row>
    <row r="2207" spans="1:12" x14ac:dyDescent="0.25">
      <c r="A2207" s="268"/>
      <c r="B2207" s="268"/>
      <c r="C2207" s="346" t="s">
        <v>299</v>
      </c>
      <c r="D2207" s="270">
        <v>3</v>
      </c>
      <c r="E2207" s="270">
        <v>416553</v>
      </c>
      <c r="F2207" s="270">
        <v>30000</v>
      </c>
      <c r="G2207" s="270">
        <v>497623</v>
      </c>
      <c r="H2207" s="270">
        <f t="shared" si="354"/>
        <v>944176</v>
      </c>
      <c r="I2207" s="270">
        <f t="shared" si="355"/>
        <v>1249659</v>
      </c>
      <c r="J2207" s="270">
        <f t="shared" si="356"/>
        <v>90000</v>
      </c>
      <c r="K2207" s="270">
        <f t="shared" si="359"/>
        <v>1492869</v>
      </c>
      <c r="L2207" s="270">
        <f t="shared" si="358"/>
        <v>2832528</v>
      </c>
    </row>
    <row r="2208" spans="1:12" x14ac:dyDescent="0.25">
      <c r="A2208" s="268"/>
      <c r="B2208" s="268"/>
      <c r="C2208" s="346" t="s">
        <v>300</v>
      </c>
      <c r="D2208" s="270">
        <v>3</v>
      </c>
      <c r="E2208" s="270">
        <v>430002</v>
      </c>
      <c r="F2208" s="270">
        <v>30000</v>
      </c>
      <c r="G2208" s="270">
        <v>512444</v>
      </c>
      <c r="H2208" s="270">
        <f t="shared" si="354"/>
        <v>972446</v>
      </c>
      <c r="I2208" s="270">
        <f t="shared" si="355"/>
        <v>1290006</v>
      </c>
      <c r="J2208" s="270">
        <f t="shared" si="356"/>
        <v>90000</v>
      </c>
      <c r="K2208" s="270">
        <f t="shared" si="359"/>
        <v>1537332</v>
      </c>
      <c r="L2208" s="270">
        <f t="shared" si="358"/>
        <v>2917338</v>
      </c>
    </row>
    <row r="2209" spans="1:12" x14ac:dyDescent="0.25">
      <c r="A2209" s="268"/>
      <c r="B2209" s="268"/>
      <c r="C2209" s="346" t="s">
        <v>301</v>
      </c>
      <c r="D2209" s="270">
        <v>19</v>
      </c>
      <c r="E2209" s="270">
        <v>443451</v>
      </c>
      <c r="F2209" s="270">
        <v>30000</v>
      </c>
      <c r="G2209" s="270">
        <v>527259</v>
      </c>
      <c r="H2209" s="270">
        <f t="shared" si="354"/>
        <v>1000710</v>
      </c>
      <c r="I2209" s="270">
        <f t="shared" si="355"/>
        <v>8425569</v>
      </c>
      <c r="J2209" s="270">
        <f t="shared" si="356"/>
        <v>570000</v>
      </c>
      <c r="K2209" s="270">
        <f t="shared" si="359"/>
        <v>10017921</v>
      </c>
      <c r="L2209" s="270">
        <f t="shared" si="358"/>
        <v>19013490</v>
      </c>
    </row>
    <row r="2210" spans="1:12" x14ac:dyDescent="0.25">
      <c r="A2210" s="268"/>
      <c r="B2210" s="268"/>
      <c r="C2210" s="346" t="s">
        <v>302</v>
      </c>
      <c r="D2210" s="270">
        <v>4</v>
      </c>
      <c r="E2210" s="270">
        <v>456900</v>
      </c>
      <c r="F2210" s="270">
        <v>30000</v>
      </c>
      <c r="G2210" s="270">
        <v>543571</v>
      </c>
      <c r="H2210" s="270">
        <f t="shared" si="354"/>
        <v>1030471</v>
      </c>
      <c r="I2210" s="270">
        <f t="shared" si="355"/>
        <v>1827600</v>
      </c>
      <c r="J2210" s="270">
        <f t="shared" si="356"/>
        <v>120000</v>
      </c>
      <c r="K2210" s="270">
        <f t="shared" si="359"/>
        <v>2174284</v>
      </c>
      <c r="L2210" s="270">
        <f t="shared" si="358"/>
        <v>4121884</v>
      </c>
    </row>
    <row r="2211" spans="1:12" x14ac:dyDescent="0.25">
      <c r="A2211" s="268"/>
      <c r="B2211" s="268"/>
      <c r="C2211" s="346" t="s">
        <v>303</v>
      </c>
      <c r="D2211" s="270">
        <v>5</v>
      </c>
      <c r="E2211" s="270">
        <v>470349</v>
      </c>
      <c r="F2211" s="270">
        <v>30000</v>
      </c>
      <c r="G2211" s="270">
        <v>556911</v>
      </c>
      <c r="H2211" s="270">
        <f t="shared" si="354"/>
        <v>1057260</v>
      </c>
      <c r="I2211" s="270">
        <f t="shared" si="355"/>
        <v>2351745</v>
      </c>
      <c r="J2211" s="270">
        <f t="shared" si="356"/>
        <v>150000</v>
      </c>
      <c r="K2211" s="270">
        <f t="shared" si="357"/>
        <v>2784555</v>
      </c>
      <c r="L2211" s="270">
        <f t="shared" si="358"/>
        <v>5286300</v>
      </c>
    </row>
    <row r="2212" spans="1:12" x14ac:dyDescent="0.25">
      <c r="A2212" s="268"/>
      <c r="B2212" s="268"/>
      <c r="C2212" s="346" t="s">
        <v>304</v>
      </c>
      <c r="D2212" s="270">
        <v>2</v>
      </c>
      <c r="E2212" s="270">
        <v>483798</v>
      </c>
      <c r="F2212" s="270">
        <v>30000</v>
      </c>
      <c r="G2212" s="270">
        <v>523347</v>
      </c>
      <c r="H2212" s="270">
        <f t="shared" si="354"/>
        <v>1037145</v>
      </c>
      <c r="I2212" s="270">
        <f t="shared" si="355"/>
        <v>967596</v>
      </c>
      <c r="J2212" s="270">
        <f t="shared" si="356"/>
        <v>60000</v>
      </c>
      <c r="K2212" s="270">
        <f t="shared" si="357"/>
        <v>1046694</v>
      </c>
      <c r="L2212" s="270">
        <f t="shared" si="358"/>
        <v>2074290</v>
      </c>
    </row>
    <row r="2213" spans="1:12" x14ac:dyDescent="0.25">
      <c r="A2213" s="268"/>
      <c r="B2213" s="268"/>
      <c r="C2213" s="346" t="s">
        <v>305</v>
      </c>
      <c r="D2213" s="270">
        <v>6</v>
      </c>
      <c r="E2213" s="270">
        <v>497247</v>
      </c>
      <c r="F2213" s="270">
        <v>30000</v>
      </c>
      <c r="G2213" s="270">
        <v>536823</v>
      </c>
      <c r="H2213" s="270">
        <f t="shared" si="354"/>
        <v>1064070</v>
      </c>
      <c r="I2213" s="270">
        <f t="shared" si="355"/>
        <v>2983482</v>
      </c>
      <c r="J2213" s="270">
        <f t="shared" si="356"/>
        <v>180000</v>
      </c>
      <c r="K2213" s="270">
        <f t="shared" si="357"/>
        <v>3220938</v>
      </c>
      <c r="L2213" s="270">
        <f t="shared" si="358"/>
        <v>6384420</v>
      </c>
    </row>
    <row r="2214" spans="1:12" x14ac:dyDescent="0.25">
      <c r="A2214" s="268"/>
      <c r="B2214" s="268"/>
      <c r="C2214" s="346" t="s">
        <v>306</v>
      </c>
      <c r="D2214" s="270">
        <v>3</v>
      </c>
      <c r="E2214" s="270">
        <v>510696</v>
      </c>
      <c r="F2214" s="270">
        <v>30000</v>
      </c>
      <c r="G2214" s="270">
        <v>609939</v>
      </c>
      <c r="H2214" s="270">
        <f t="shared" si="354"/>
        <v>1150635</v>
      </c>
      <c r="I2214" s="270">
        <f t="shared" si="355"/>
        <v>1532088</v>
      </c>
      <c r="J2214" s="270">
        <f t="shared" si="356"/>
        <v>90000</v>
      </c>
      <c r="K2214" s="270">
        <f t="shared" si="357"/>
        <v>1829817</v>
      </c>
      <c r="L2214" s="270">
        <f t="shared" si="358"/>
        <v>3451905</v>
      </c>
    </row>
    <row r="2215" spans="1:12" x14ac:dyDescent="0.25">
      <c r="A2215" s="268"/>
      <c r="B2215" s="268"/>
      <c r="C2215" s="346" t="s">
        <v>307</v>
      </c>
      <c r="D2215" s="270">
        <v>3</v>
      </c>
      <c r="E2215" s="270">
        <v>524145</v>
      </c>
      <c r="F2215" s="270">
        <v>30000</v>
      </c>
      <c r="G2215" s="270">
        <v>676188</v>
      </c>
      <c r="H2215" s="270">
        <f t="shared" si="354"/>
        <v>1230333</v>
      </c>
      <c r="I2215" s="270">
        <f t="shared" si="355"/>
        <v>1572435</v>
      </c>
      <c r="J2215" s="270">
        <f t="shared" si="356"/>
        <v>90000</v>
      </c>
      <c r="K2215" s="270">
        <f t="shared" si="357"/>
        <v>2028564</v>
      </c>
      <c r="L2215" s="270">
        <f t="shared" si="358"/>
        <v>3690999</v>
      </c>
    </row>
    <row r="2216" spans="1:12" x14ac:dyDescent="0.25">
      <c r="A2216" s="268"/>
      <c r="B2216" s="268"/>
      <c r="C2216" s="346" t="s">
        <v>308</v>
      </c>
      <c r="D2216" s="270">
        <v>1</v>
      </c>
      <c r="E2216" s="270">
        <v>537594</v>
      </c>
      <c r="F2216" s="270">
        <v>30000</v>
      </c>
      <c r="G2216" s="270">
        <v>691010</v>
      </c>
      <c r="H2216" s="270">
        <f t="shared" si="354"/>
        <v>1258604</v>
      </c>
      <c r="I2216" s="270">
        <f t="shared" si="355"/>
        <v>537594</v>
      </c>
      <c r="J2216" s="270">
        <f t="shared" si="356"/>
        <v>30000</v>
      </c>
      <c r="K2216" s="270">
        <f t="shared" si="357"/>
        <v>691010</v>
      </c>
      <c r="L2216" s="270">
        <f t="shared" si="358"/>
        <v>1258604</v>
      </c>
    </row>
    <row r="2217" spans="1:12" x14ac:dyDescent="0.25">
      <c r="A2217" s="268"/>
      <c r="B2217" s="268"/>
      <c r="C2217" s="346" t="s">
        <v>309</v>
      </c>
      <c r="D2217" s="270">
        <v>1</v>
      </c>
      <c r="E2217" s="270">
        <v>551043</v>
      </c>
      <c r="F2217" s="270">
        <v>30000</v>
      </c>
      <c r="G2217" s="270">
        <v>705837</v>
      </c>
      <c r="H2217" s="270">
        <f t="shared" si="354"/>
        <v>1286880</v>
      </c>
      <c r="I2217" s="270">
        <f t="shared" si="355"/>
        <v>551043</v>
      </c>
      <c r="J2217" s="270">
        <f t="shared" si="356"/>
        <v>30000</v>
      </c>
      <c r="K2217" s="270">
        <f t="shared" si="357"/>
        <v>705837</v>
      </c>
      <c r="L2217" s="270">
        <f t="shared" si="358"/>
        <v>1286880</v>
      </c>
    </row>
    <row r="2218" spans="1:12" x14ac:dyDescent="0.25">
      <c r="A2218" s="268"/>
      <c r="B2218" s="268"/>
      <c r="C2218" s="346" t="s">
        <v>939</v>
      </c>
      <c r="D2218" s="270">
        <v>2</v>
      </c>
      <c r="E2218" s="270">
        <v>599242</v>
      </c>
      <c r="F2218" s="270">
        <v>30000</v>
      </c>
      <c r="G2218" s="270">
        <v>848805</v>
      </c>
      <c r="H2218" s="270">
        <f t="shared" si="354"/>
        <v>1478047</v>
      </c>
      <c r="I2218" s="270">
        <f t="shared" si="355"/>
        <v>1198484</v>
      </c>
      <c r="J2218" s="270">
        <f t="shared" si="356"/>
        <v>60000</v>
      </c>
      <c r="K2218" s="270">
        <f t="shared" si="357"/>
        <v>1697610</v>
      </c>
      <c r="L2218" s="270">
        <f t="shared" si="358"/>
        <v>2956094</v>
      </c>
    </row>
    <row r="2219" spans="1:12" x14ac:dyDescent="0.25">
      <c r="A2219" s="268"/>
      <c r="B2219" s="268"/>
      <c r="C2219" s="346" t="s">
        <v>311</v>
      </c>
      <c r="D2219" s="270">
        <v>10</v>
      </c>
      <c r="E2219" s="270">
        <v>599242</v>
      </c>
      <c r="F2219" s="270">
        <v>30000</v>
      </c>
      <c r="G2219" s="270">
        <v>848805</v>
      </c>
      <c r="H2219" s="270">
        <f t="shared" si="354"/>
        <v>1478047</v>
      </c>
      <c r="I2219" s="270">
        <f t="shared" si="355"/>
        <v>5992420</v>
      </c>
      <c r="J2219" s="270">
        <f t="shared" si="356"/>
        <v>300000</v>
      </c>
      <c r="K2219" s="270">
        <f t="shared" si="357"/>
        <v>8488050</v>
      </c>
      <c r="L2219" s="270">
        <f t="shared" si="358"/>
        <v>14780470</v>
      </c>
    </row>
    <row r="2220" spans="1:12" x14ac:dyDescent="0.25">
      <c r="A2220" s="268"/>
      <c r="B2220" s="268"/>
      <c r="C2220" s="346" t="s">
        <v>940</v>
      </c>
      <c r="D2220" s="270">
        <v>3</v>
      </c>
      <c r="E2220" s="270">
        <v>619093</v>
      </c>
      <c r="F2220" s="270">
        <v>30000</v>
      </c>
      <c r="G2220" s="270">
        <v>875628</v>
      </c>
      <c r="H2220" s="270">
        <f t="shared" si="354"/>
        <v>1524721</v>
      </c>
      <c r="I2220" s="270">
        <f t="shared" si="355"/>
        <v>1857279</v>
      </c>
      <c r="J2220" s="270">
        <f t="shared" si="356"/>
        <v>90000</v>
      </c>
      <c r="K2220" s="270">
        <f t="shared" si="357"/>
        <v>2626884</v>
      </c>
      <c r="L2220" s="270">
        <f t="shared" si="358"/>
        <v>4574163</v>
      </c>
    </row>
    <row r="2221" spans="1:12" x14ac:dyDescent="0.25">
      <c r="A2221" s="268"/>
      <c r="B2221" s="268"/>
      <c r="C2221" s="346" t="s">
        <v>941</v>
      </c>
      <c r="D2221" s="270">
        <v>4</v>
      </c>
      <c r="E2221" s="270">
        <v>638944</v>
      </c>
      <c r="F2221" s="270">
        <v>30000</v>
      </c>
      <c r="G2221" s="270">
        <v>1026574</v>
      </c>
      <c r="H2221" s="270">
        <f t="shared" si="354"/>
        <v>1695518</v>
      </c>
      <c r="I2221" s="270">
        <f t="shared" si="355"/>
        <v>2555776</v>
      </c>
      <c r="J2221" s="270">
        <f t="shared" si="356"/>
        <v>120000</v>
      </c>
      <c r="K2221" s="270">
        <f t="shared" si="357"/>
        <v>4106296</v>
      </c>
      <c r="L2221" s="270">
        <f t="shared" si="358"/>
        <v>6782072</v>
      </c>
    </row>
    <row r="2222" spans="1:12" x14ac:dyDescent="0.25">
      <c r="A2222" s="268"/>
      <c r="B2222" s="268"/>
      <c r="C2222" s="346" t="s">
        <v>313</v>
      </c>
      <c r="D2222" s="270">
        <v>1</v>
      </c>
      <c r="E2222" s="270">
        <v>638944</v>
      </c>
      <c r="F2222" s="270">
        <v>30000</v>
      </c>
      <c r="G2222" s="270">
        <v>1026574</v>
      </c>
      <c r="H2222" s="270">
        <f t="shared" si="354"/>
        <v>1695518</v>
      </c>
      <c r="I2222" s="270">
        <f t="shared" si="355"/>
        <v>638944</v>
      </c>
      <c r="J2222" s="270">
        <f t="shared" si="356"/>
        <v>30000</v>
      </c>
      <c r="K2222" s="270">
        <f t="shared" si="357"/>
        <v>1026574</v>
      </c>
      <c r="L2222" s="270">
        <f t="shared" si="358"/>
        <v>1695518</v>
      </c>
    </row>
    <row r="2223" spans="1:12" x14ac:dyDescent="0.25">
      <c r="A2223" s="268"/>
      <c r="B2223" s="268"/>
      <c r="C2223" s="745" t="s">
        <v>942</v>
      </c>
      <c r="D2223" s="270">
        <v>6</v>
      </c>
      <c r="E2223" s="270">
        <v>658795</v>
      </c>
      <c r="F2223" s="270">
        <v>30000</v>
      </c>
      <c r="G2223" s="270">
        <v>1049373</v>
      </c>
      <c r="H2223" s="270">
        <f t="shared" si="354"/>
        <v>1738168</v>
      </c>
      <c r="I2223" s="270">
        <f t="shared" si="355"/>
        <v>3952770</v>
      </c>
      <c r="J2223" s="270">
        <f t="shared" si="356"/>
        <v>180000</v>
      </c>
      <c r="K2223" s="270">
        <f t="shared" si="357"/>
        <v>6296238</v>
      </c>
      <c r="L2223" s="270">
        <f t="shared" si="358"/>
        <v>10429008</v>
      </c>
    </row>
    <row r="2224" spans="1:12" x14ac:dyDescent="0.25">
      <c r="A2224" s="268"/>
      <c r="B2224" s="268"/>
      <c r="C2224" s="346" t="s">
        <v>943</v>
      </c>
      <c r="D2224" s="270">
        <v>1</v>
      </c>
      <c r="E2224" s="270">
        <v>715348</v>
      </c>
      <c r="F2224" s="270">
        <v>30000</v>
      </c>
      <c r="G2224" s="270">
        <v>1129749</v>
      </c>
      <c r="H2224" s="270">
        <f t="shared" si="354"/>
        <v>1875097</v>
      </c>
      <c r="I2224" s="270">
        <f t="shared" si="355"/>
        <v>715348</v>
      </c>
      <c r="J2224" s="270">
        <f t="shared" si="356"/>
        <v>30000</v>
      </c>
      <c r="K2224" s="270">
        <f t="shared" si="357"/>
        <v>1129749</v>
      </c>
      <c r="L2224" s="270">
        <f t="shared" si="358"/>
        <v>1875097</v>
      </c>
    </row>
    <row r="2225" spans="1:12" x14ac:dyDescent="0.25">
      <c r="A2225" s="268"/>
      <c r="B2225" s="268"/>
      <c r="C2225" s="346" t="s">
        <v>944</v>
      </c>
      <c r="D2225" s="270">
        <v>1</v>
      </c>
      <c r="E2225" s="270">
        <v>738199</v>
      </c>
      <c r="F2225" s="270">
        <v>30000</v>
      </c>
      <c r="G2225" s="270">
        <v>1156573</v>
      </c>
      <c r="H2225" s="270">
        <f t="shared" si="354"/>
        <v>1924772</v>
      </c>
      <c r="I2225" s="270">
        <f t="shared" si="355"/>
        <v>738199</v>
      </c>
      <c r="J2225" s="270">
        <f t="shared" si="356"/>
        <v>30000</v>
      </c>
      <c r="K2225" s="270">
        <f t="shared" si="357"/>
        <v>1156573</v>
      </c>
      <c r="L2225" s="270">
        <f t="shared" si="358"/>
        <v>1924772</v>
      </c>
    </row>
    <row r="2226" spans="1:12" x14ac:dyDescent="0.25">
      <c r="A2226" s="268"/>
      <c r="B2226" s="268"/>
      <c r="C2226" s="346" t="s">
        <v>945</v>
      </c>
      <c r="D2226" s="270">
        <v>2</v>
      </c>
      <c r="E2226" s="270">
        <v>758050</v>
      </c>
      <c r="F2226" s="270">
        <v>30000</v>
      </c>
      <c r="G2226" s="270">
        <v>1199203</v>
      </c>
      <c r="H2226" s="270">
        <f t="shared" si="354"/>
        <v>1987253</v>
      </c>
      <c r="I2226" s="270">
        <f t="shared" si="355"/>
        <v>1516100</v>
      </c>
      <c r="J2226" s="270">
        <f t="shared" si="356"/>
        <v>60000</v>
      </c>
      <c r="K2226" s="270">
        <f t="shared" si="357"/>
        <v>2398406</v>
      </c>
      <c r="L2226" s="270">
        <f t="shared" si="358"/>
        <v>3974506</v>
      </c>
    </row>
    <row r="2227" spans="1:12" x14ac:dyDescent="0.25">
      <c r="A2227" s="268"/>
      <c r="B2227" s="268"/>
      <c r="C2227" s="346" t="s">
        <v>946</v>
      </c>
      <c r="D2227" s="270">
        <v>1</v>
      </c>
      <c r="E2227" s="270">
        <v>857305</v>
      </c>
      <c r="F2227" s="270">
        <v>30000</v>
      </c>
      <c r="G2227" s="270">
        <v>1220350</v>
      </c>
      <c r="H2227" s="270">
        <f t="shared" si="354"/>
        <v>2107655</v>
      </c>
      <c r="I2227" s="270">
        <f t="shared" si="355"/>
        <v>857305</v>
      </c>
      <c r="J2227" s="270">
        <f t="shared" si="356"/>
        <v>30000</v>
      </c>
      <c r="K2227" s="270">
        <f t="shared" si="357"/>
        <v>1220350</v>
      </c>
      <c r="L2227" s="270">
        <f t="shared" si="358"/>
        <v>2107655</v>
      </c>
    </row>
    <row r="2228" spans="1:12" x14ac:dyDescent="0.25">
      <c r="A2228" s="268"/>
      <c r="B2228" s="268"/>
      <c r="C2228" s="346" t="s">
        <v>947</v>
      </c>
      <c r="D2228" s="270">
        <v>1</v>
      </c>
      <c r="E2228" s="270">
        <v>695053</v>
      </c>
      <c r="F2228" s="270">
        <v>30000</v>
      </c>
      <c r="G2228" s="270">
        <v>1019415</v>
      </c>
      <c r="H2228" s="270">
        <f t="shared" si="354"/>
        <v>1744468</v>
      </c>
      <c r="I2228" s="270">
        <f t="shared" si="355"/>
        <v>695053</v>
      </c>
      <c r="J2228" s="270">
        <f t="shared" si="356"/>
        <v>30000</v>
      </c>
      <c r="K2228" s="270">
        <f t="shared" si="357"/>
        <v>1019415</v>
      </c>
      <c r="L2228" s="270">
        <f t="shared" si="358"/>
        <v>1744468</v>
      </c>
    </row>
    <row r="2229" spans="1:12" x14ac:dyDescent="0.25">
      <c r="A2229" s="268"/>
      <c r="B2229" s="268"/>
      <c r="C2229" s="346" t="s">
        <v>326</v>
      </c>
      <c r="D2229" s="270">
        <v>8</v>
      </c>
      <c r="E2229" s="270">
        <v>695053</v>
      </c>
      <c r="F2229" s="270">
        <v>30000</v>
      </c>
      <c r="G2229" s="270">
        <v>1019415</v>
      </c>
      <c r="H2229" s="270">
        <f t="shared" si="354"/>
        <v>1744468</v>
      </c>
      <c r="I2229" s="270">
        <f t="shared" si="355"/>
        <v>5560424</v>
      </c>
      <c r="J2229" s="270">
        <f t="shared" si="356"/>
        <v>240000</v>
      </c>
      <c r="K2229" s="270">
        <f t="shared" si="357"/>
        <v>8155320</v>
      </c>
      <c r="L2229" s="270">
        <f t="shared" si="358"/>
        <v>13955744</v>
      </c>
    </row>
    <row r="2230" spans="1:12" x14ac:dyDescent="0.25">
      <c r="A2230" s="268"/>
      <c r="B2230" s="268"/>
      <c r="C2230" s="346" t="s">
        <v>948</v>
      </c>
      <c r="D2230" s="270">
        <v>6</v>
      </c>
      <c r="E2230" s="270">
        <v>718359</v>
      </c>
      <c r="F2230" s="270">
        <v>30000</v>
      </c>
      <c r="G2230" s="270">
        <v>1072472</v>
      </c>
      <c r="H2230" s="270">
        <f t="shared" si="354"/>
        <v>1820831</v>
      </c>
      <c r="I2230" s="270">
        <f t="shared" si="355"/>
        <v>4310154</v>
      </c>
      <c r="J2230" s="270">
        <f t="shared" si="356"/>
        <v>180000</v>
      </c>
      <c r="K2230" s="270">
        <f t="shared" si="357"/>
        <v>6434832</v>
      </c>
      <c r="L2230" s="270">
        <f t="shared" si="358"/>
        <v>10924986</v>
      </c>
    </row>
    <row r="2231" spans="1:12" x14ac:dyDescent="0.25">
      <c r="A2231" s="268"/>
      <c r="B2231" s="268"/>
      <c r="C2231" s="346" t="s">
        <v>327</v>
      </c>
      <c r="D2231" s="270">
        <v>2</v>
      </c>
      <c r="E2231" s="270">
        <v>718359</v>
      </c>
      <c r="F2231" s="270">
        <v>30000</v>
      </c>
      <c r="G2231" s="270">
        <v>1072472</v>
      </c>
      <c r="H2231" s="270">
        <f t="shared" si="354"/>
        <v>1820831</v>
      </c>
      <c r="I2231" s="270">
        <f t="shared" si="355"/>
        <v>1436718</v>
      </c>
      <c r="J2231" s="270">
        <f t="shared" si="356"/>
        <v>60000</v>
      </c>
      <c r="K2231" s="270">
        <f t="shared" si="357"/>
        <v>2144944</v>
      </c>
      <c r="L2231" s="270">
        <f t="shared" si="358"/>
        <v>3641662</v>
      </c>
    </row>
    <row r="2232" spans="1:12" x14ac:dyDescent="0.25">
      <c r="A2232" s="268"/>
      <c r="B2232" s="268"/>
      <c r="C2232" s="346" t="s">
        <v>949</v>
      </c>
      <c r="D2232" s="270">
        <v>11</v>
      </c>
      <c r="E2232" s="270">
        <v>741665</v>
      </c>
      <c r="F2232" s="270">
        <v>30000</v>
      </c>
      <c r="G2232" s="270">
        <v>1081216</v>
      </c>
      <c r="H2232" s="270">
        <f t="shared" si="354"/>
        <v>1852881</v>
      </c>
      <c r="I2232" s="270">
        <f t="shared" si="355"/>
        <v>8158315</v>
      </c>
      <c r="J2232" s="270">
        <f t="shared" si="356"/>
        <v>330000</v>
      </c>
      <c r="K2232" s="270">
        <f t="shared" si="357"/>
        <v>11893376</v>
      </c>
      <c r="L2232" s="270">
        <f t="shared" si="358"/>
        <v>20381691</v>
      </c>
    </row>
    <row r="2233" spans="1:12" x14ac:dyDescent="0.25">
      <c r="A2233" s="268"/>
      <c r="B2233" s="268"/>
      <c r="C2233" s="346" t="s">
        <v>950</v>
      </c>
      <c r="D2233" s="270">
        <v>2</v>
      </c>
      <c r="E2233" s="270">
        <v>764971</v>
      </c>
      <c r="F2233" s="270">
        <v>30000</v>
      </c>
      <c r="G2233" s="270">
        <v>1111479</v>
      </c>
      <c r="H2233" s="270">
        <f t="shared" si="354"/>
        <v>1906450</v>
      </c>
      <c r="I2233" s="270">
        <f t="shared" si="355"/>
        <v>1529942</v>
      </c>
      <c r="J2233" s="270">
        <f t="shared" si="356"/>
        <v>60000</v>
      </c>
      <c r="K2233" s="270">
        <f t="shared" si="357"/>
        <v>2222958</v>
      </c>
      <c r="L2233" s="270">
        <f t="shared" si="358"/>
        <v>3812900</v>
      </c>
    </row>
    <row r="2234" spans="1:12" x14ac:dyDescent="0.25">
      <c r="A2234" s="268"/>
      <c r="B2234" s="268"/>
      <c r="C2234" s="346" t="s">
        <v>329</v>
      </c>
      <c r="D2234" s="270">
        <v>3</v>
      </c>
      <c r="E2234" s="270">
        <v>764971</v>
      </c>
      <c r="F2234" s="270">
        <v>30000</v>
      </c>
      <c r="G2234" s="270">
        <v>1111479</v>
      </c>
      <c r="H2234" s="270">
        <f t="shared" si="354"/>
        <v>1906450</v>
      </c>
      <c r="I2234" s="270">
        <f t="shared" si="355"/>
        <v>2294913</v>
      </c>
      <c r="J2234" s="270">
        <f t="shared" si="356"/>
        <v>90000</v>
      </c>
      <c r="K2234" s="270">
        <f t="shared" si="357"/>
        <v>3334437</v>
      </c>
      <c r="L2234" s="270">
        <f t="shared" si="358"/>
        <v>5719350</v>
      </c>
    </row>
    <row r="2235" spans="1:12" x14ac:dyDescent="0.25">
      <c r="A2235" s="268"/>
      <c r="B2235" s="268"/>
      <c r="C2235" s="346" t="s">
        <v>951</v>
      </c>
      <c r="D2235" s="270">
        <v>4</v>
      </c>
      <c r="E2235" s="270">
        <v>788277</v>
      </c>
      <c r="F2235" s="270">
        <v>30000</v>
      </c>
      <c r="G2235" s="270">
        <v>1142943</v>
      </c>
      <c r="H2235" s="270">
        <f t="shared" si="354"/>
        <v>1961220</v>
      </c>
      <c r="I2235" s="270">
        <f t="shared" si="355"/>
        <v>3153108</v>
      </c>
      <c r="J2235" s="270">
        <f t="shared" si="356"/>
        <v>120000</v>
      </c>
      <c r="K2235" s="270">
        <f t="shared" si="357"/>
        <v>4571772</v>
      </c>
      <c r="L2235" s="270">
        <f t="shared" si="358"/>
        <v>7844880</v>
      </c>
    </row>
    <row r="2236" spans="1:12" x14ac:dyDescent="0.25">
      <c r="A2236" s="268"/>
      <c r="B2236" s="268"/>
      <c r="C2236" s="746" t="s">
        <v>952</v>
      </c>
      <c r="D2236" s="270">
        <v>3</v>
      </c>
      <c r="E2236" s="270">
        <v>811583</v>
      </c>
      <c r="F2236" s="270">
        <v>30000</v>
      </c>
      <c r="G2236" s="270">
        <v>1255087</v>
      </c>
      <c r="H2236" s="270">
        <f t="shared" si="354"/>
        <v>2096670</v>
      </c>
      <c r="I2236" s="270">
        <f t="shared" si="355"/>
        <v>2434749</v>
      </c>
      <c r="J2236" s="270">
        <f t="shared" si="356"/>
        <v>90000</v>
      </c>
      <c r="K2236" s="270">
        <f t="shared" si="357"/>
        <v>3765261</v>
      </c>
      <c r="L2236" s="270">
        <f t="shared" si="358"/>
        <v>6290010</v>
      </c>
    </row>
    <row r="2237" spans="1:12" x14ac:dyDescent="0.25">
      <c r="A2237" s="268"/>
      <c r="B2237" s="268"/>
      <c r="C2237" s="346" t="s">
        <v>331</v>
      </c>
      <c r="D2237" s="270">
        <v>1</v>
      </c>
      <c r="E2237" s="270">
        <v>811583</v>
      </c>
      <c r="F2237" s="270">
        <v>30000</v>
      </c>
      <c r="G2237" s="270">
        <v>1255087</v>
      </c>
      <c r="H2237" s="270">
        <f t="shared" si="354"/>
        <v>2096670</v>
      </c>
      <c r="I2237" s="270">
        <f t="shared" si="355"/>
        <v>811583</v>
      </c>
      <c r="J2237" s="270">
        <f t="shared" si="356"/>
        <v>30000</v>
      </c>
      <c r="K2237" s="270">
        <f t="shared" si="357"/>
        <v>1255087</v>
      </c>
      <c r="L2237" s="270">
        <f t="shared" si="358"/>
        <v>2096670</v>
      </c>
    </row>
    <row r="2238" spans="1:12" x14ac:dyDescent="0.25">
      <c r="A2238" s="268"/>
      <c r="B2238" s="268"/>
      <c r="C2238" s="346" t="s">
        <v>953</v>
      </c>
      <c r="D2238" s="270">
        <v>1</v>
      </c>
      <c r="E2238" s="270">
        <v>834889</v>
      </c>
      <c r="F2238" s="270">
        <v>30000</v>
      </c>
      <c r="G2238" s="270">
        <v>1264672</v>
      </c>
      <c r="H2238" s="270">
        <f t="shared" si="354"/>
        <v>2129561</v>
      </c>
      <c r="I2238" s="270">
        <f t="shared" si="355"/>
        <v>834889</v>
      </c>
      <c r="J2238" s="270">
        <f t="shared" si="356"/>
        <v>30000</v>
      </c>
      <c r="K2238" s="270">
        <f t="shared" si="357"/>
        <v>1264672</v>
      </c>
      <c r="L2238" s="270">
        <f t="shared" si="358"/>
        <v>2129561</v>
      </c>
    </row>
    <row r="2239" spans="1:12" x14ac:dyDescent="0.25">
      <c r="A2239" s="268"/>
      <c r="B2239" s="268"/>
      <c r="C2239" s="346" t="s">
        <v>954</v>
      </c>
      <c r="D2239" s="270">
        <v>1</v>
      </c>
      <c r="E2239" s="270">
        <v>904807</v>
      </c>
      <c r="F2239" s="270">
        <v>30000</v>
      </c>
      <c r="G2239" s="270">
        <v>1357264</v>
      </c>
      <c r="H2239" s="270">
        <f t="shared" si="354"/>
        <v>2292071</v>
      </c>
      <c r="I2239" s="270">
        <f t="shared" si="355"/>
        <v>904807</v>
      </c>
      <c r="J2239" s="270">
        <f t="shared" si="356"/>
        <v>30000</v>
      </c>
      <c r="K2239" s="270">
        <f t="shared" si="357"/>
        <v>1357264</v>
      </c>
      <c r="L2239" s="270">
        <f t="shared" si="358"/>
        <v>2292071</v>
      </c>
    </row>
    <row r="2240" spans="1:12" x14ac:dyDescent="0.25">
      <c r="A2240" s="268"/>
      <c r="B2240" s="268"/>
      <c r="C2240" s="346" t="s">
        <v>955</v>
      </c>
      <c r="D2240" s="270">
        <v>1</v>
      </c>
      <c r="E2240" s="270">
        <v>951419</v>
      </c>
      <c r="F2240" s="270">
        <v>30000</v>
      </c>
      <c r="G2240" s="270">
        <v>1418993</v>
      </c>
      <c r="H2240" s="270">
        <f t="shared" si="354"/>
        <v>2400412</v>
      </c>
      <c r="I2240" s="270">
        <f t="shared" si="355"/>
        <v>951419</v>
      </c>
      <c r="J2240" s="270">
        <f t="shared" si="356"/>
        <v>30000</v>
      </c>
      <c r="K2240" s="270">
        <f t="shared" si="357"/>
        <v>1418993</v>
      </c>
      <c r="L2240" s="270">
        <f t="shared" si="358"/>
        <v>2400412</v>
      </c>
    </row>
    <row r="2241" spans="1:12" x14ac:dyDescent="0.25">
      <c r="A2241" s="268"/>
      <c r="B2241" s="268"/>
      <c r="C2241" s="346" t="s">
        <v>956</v>
      </c>
      <c r="D2241" s="270">
        <v>7</v>
      </c>
      <c r="E2241" s="270">
        <v>803243</v>
      </c>
      <c r="F2241" s="270">
        <v>30000</v>
      </c>
      <c r="G2241" s="270">
        <v>1281454</v>
      </c>
      <c r="H2241" s="270">
        <f t="shared" si="354"/>
        <v>2114697</v>
      </c>
      <c r="I2241" s="270">
        <f t="shared" si="355"/>
        <v>5622701</v>
      </c>
      <c r="J2241" s="270">
        <f t="shared" si="356"/>
        <v>210000</v>
      </c>
      <c r="K2241" s="270">
        <f t="shared" si="357"/>
        <v>8970178</v>
      </c>
      <c r="L2241" s="270">
        <f t="shared" si="358"/>
        <v>14802879</v>
      </c>
    </row>
    <row r="2242" spans="1:12" x14ac:dyDescent="0.25">
      <c r="A2242" s="268"/>
      <c r="B2242" s="268"/>
      <c r="C2242" s="346" t="s">
        <v>341</v>
      </c>
      <c r="D2242" s="270">
        <v>14</v>
      </c>
      <c r="E2242" s="270">
        <v>803243</v>
      </c>
      <c r="F2242" s="270">
        <v>30000</v>
      </c>
      <c r="G2242" s="270">
        <v>1281454</v>
      </c>
      <c r="H2242" s="270">
        <f t="shared" si="354"/>
        <v>2114697</v>
      </c>
      <c r="I2242" s="270">
        <f t="shared" si="355"/>
        <v>11245402</v>
      </c>
      <c r="J2242" s="270">
        <f t="shared" si="356"/>
        <v>420000</v>
      </c>
      <c r="K2242" s="270">
        <f t="shared" si="357"/>
        <v>17940356</v>
      </c>
      <c r="L2242" s="270">
        <f t="shared" si="358"/>
        <v>29605758</v>
      </c>
    </row>
    <row r="2243" spans="1:12" x14ac:dyDescent="0.25">
      <c r="A2243" s="268"/>
      <c r="B2243" s="268"/>
      <c r="C2243" s="746" t="s">
        <v>957</v>
      </c>
      <c r="D2243" s="270">
        <v>12</v>
      </c>
      <c r="E2243" s="270">
        <v>828502</v>
      </c>
      <c r="F2243" s="270">
        <v>30000</v>
      </c>
      <c r="G2243" s="270">
        <v>1316751</v>
      </c>
      <c r="H2243" s="270">
        <f t="shared" si="354"/>
        <v>2175253</v>
      </c>
      <c r="I2243" s="270">
        <f t="shared" si="355"/>
        <v>9942024</v>
      </c>
      <c r="J2243" s="270">
        <f t="shared" si="356"/>
        <v>360000</v>
      </c>
      <c r="K2243" s="270">
        <f t="shared" si="357"/>
        <v>15801012</v>
      </c>
      <c r="L2243" s="270">
        <f t="shared" si="358"/>
        <v>26103036</v>
      </c>
    </row>
    <row r="2244" spans="1:12" x14ac:dyDescent="0.25">
      <c r="A2244" s="268"/>
      <c r="B2244" s="268"/>
      <c r="C2244" s="346" t="s">
        <v>958</v>
      </c>
      <c r="D2244" s="270">
        <v>7</v>
      </c>
      <c r="E2244" s="270">
        <v>853761</v>
      </c>
      <c r="F2244" s="270">
        <v>30000</v>
      </c>
      <c r="G2244" s="270">
        <v>1386672</v>
      </c>
      <c r="H2244" s="270">
        <f t="shared" si="354"/>
        <v>2270433</v>
      </c>
      <c r="I2244" s="270">
        <f t="shared" si="355"/>
        <v>5976327</v>
      </c>
      <c r="J2244" s="270">
        <f t="shared" si="356"/>
        <v>210000</v>
      </c>
      <c r="K2244" s="270">
        <f t="shared" si="357"/>
        <v>9706704</v>
      </c>
      <c r="L2244" s="270">
        <f t="shared" si="358"/>
        <v>15893031</v>
      </c>
    </row>
    <row r="2245" spans="1:12" x14ac:dyDescent="0.25">
      <c r="A2245" s="268"/>
      <c r="B2245" s="268"/>
      <c r="C2245" s="346" t="s">
        <v>343</v>
      </c>
      <c r="D2245" s="270">
        <v>2</v>
      </c>
      <c r="E2245" s="270">
        <v>853761</v>
      </c>
      <c r="F2245" s="270">
        <v>30000</v>
      </c>
      <c r="G2245" s="270">
        <v>1386672</v>
      </c>
      <c r="H2245" s="270">
        <f t="shared" si="354"/>
        <v>2270433</v>
      </c>
      <c r="I2245" s="270">
        <f t="shared" si="355"/>
        <v>1707522</v>
      </c>
      <c r="J2245" s="270">
        <f t="shared" si="356"/>
        <v>60000</v>
      </c>
      <c r="K2245" s="270">
        <f t="shared" si="357"/>
        <v>2773344</v>
      </c>
      <c r="L2245" s="270">
        <f t="shared" si="358"/>
        <v>4540866</v>
      </c>
    </row>
    <row r="2246" spans="1:12" x14ac:dyDescent="0.25">
      <c r="A2246" s="268"/>
      <c r="B2246" s="268"/>
      <c r="C2246" s="346" t="s">
        <v>959</v>
      </c>
      <c r="D2246" s="270">
        <v>3</v>
      </c>
      <c r="E2246" s="270">
        <v>879020</v>
      </c>
      <c r="F2246" s="270">
        <v>30000</v>
      </c>
      <c r="G2246" s="270">
        <v>1419443</v>
      </c>
      <c r="H2246" s="270">
        <f t="shared" si="354"/>
        <v>2328463</v>
      </c>
      <c r="I2246" s="270">
        <f t="shared" si="355"/>
        <v>2637060</v>
      </c>
      <c r="J2246" s="270">
        <f t="shared" si="356"/>
        <v>90000</v>
      </c>
      <c r="K2246" s="270">
        <f t="shared" si="357"/>
        <v>4258329</v>
      </c>
      <c r="L2246" s="270">
        <f t="shared" si="358"/>
        <v>6985389</v>
      </c>
    </row>
    <row r="2247" spans="1:12" x14ac:dyDescent="0.25">
      <c r="A2247" s="268"/>
      <c r="B2247" s="268"/>
      <c r="C2247" s="346" t="s">
        <v>960</v>
      </c>
      <c r="D2247" s="270">
        <v>1</v>
      </c>
      <c r="E2247" s="270">
        <v>904279</v>
      </c>
      <c r="F2247" s="270">
        <v>30000</v>
      </c>
      <c r="G2247" s="270">
        <v>1452213</v>
      </c>
      <c r="H2247" s="270">
        <f t="shared" si="354"/>
        <v>2386492</v>
      </c>
      <c r="I2247" s="270">
        <f t="shared" si="355"/>
        <v>904279</v>
      </c>
      <c r="J2247" s="270">
        <f t="shared" si="356"/>
        <v>30000</v>
      </c>
      <c r="K2247" s="270">
        <f t="shared" si="357"/>
        <v>1452213</v>
      </c>
      <c r="L2247" s="270">
        <f t="shared" si="358"/>
        <v>2386492</v>
      </c>
    </row>
    <row r="2248" spans="1:12" x14ac:dyDescent="0.25">
      <c r="A2248" s="268"/>
      <c r="B2248" s="268"/>
      <c r="C2248" s="346" t="s">
        <v>345</v>
      </c>
      <c r="D2248" s="270">
        <v>4</v>
      </c>
      <c r="E2248" s="270">
        <v>904279</v>
      </c>
      <c r="F2248" s="270">
        <v>30000</v>
      </c>
      <c r="G2248" s="270">
        <v>1452213</v>
      </c>
      <c r="H2248" s="270">
        <f t="shared" si="354"/>
        <v>2386492</v>
      </c>
      <c r="I2248" s="270">
        <f t="shared" si="355"/>
        <v>3617116</v>
      </c>
      <c r="J2248" s="270">
        <f t="shared" si="356"/>
        <v>120000</v>
      </c>
      <c r="K2248" s="270">
        <f t="shared" si="357"/>
        <v>5808852</v>
      </c>
      <c r="L2248" s="270">
        <f t="shared" si="358"/>
        <v>9545968</v>
      </c>
    </row>
    <row r="2249" spans="1:12" x14ac:dyDescent="0.25">
      <c r="A2249" s="268"/>
      <c r="B2249" s="268"/>
      <c r="C2249" s="346" t="s">
        <v>961</v>
      </c>
      <c r="D2249" s="270">
        <v>3</v>
      </c>
      <c r="E2249" s="270">
        <v>929538</v>
      </c>
      <c r="F2249" s="270">
        <v>30000</v>
      </c>
      <c r="G2249" s="270">
        <v>1484230</v>
      </c>
      <c r="H2249" s="270">
        <f t="shared" si="354"/>
        <v>2443768</v>
      </c>
      <c r="I2249" s="270">
        <f t="shared" si="355"/>
        <v>2788614</v>
      </c>
      <c r="J2249" s="270">
        <f t="shared" si="356"/>
        <v>90000</v>
      </c>
      <c r="K2249" s="270">
        <f t="shared" si="357"/>
        <v>4452690</v>
      </c>
      <c r="L2249" s="270">
        <f t="shared" si="358"/>
        <v>7331304</v>
      </c>
    </row>
    <row r="2250" spans="1:12" x14ac:dyDescent="0.25">
      <c r="A2250" s="268"/>
      <c r="B2250" s="268"/>
      <c r="C2250" s="346" t="s">
        <v>347</v>
      </c>
      <c r="D2250" s="270">
        <v>1</v>
      </c>
      <c r="E2250" s="270">
        <v>954797</v>
      </c>
      <c r="F2250" s="270">
        <v>30000</v>
      </c>
      <c r="G2250" s="270">
        <v>1517755</v>
      </c>
      <c r="H2250" s="270">
        <f t="shared" si="354"/>
        <v>2502552</v>
      </c>
      <c r="I2250" s="270">
        <f t="shared" si="355"/>
        <v>954797</v>
      </c>
      <c r="J2250" s="270">
        <f t="shared" si="356"/>
        <v>30000</v>
      </c>
      <c r="K2250" s="270">
        <f t="shared" si="357"/>
        <v>1517755</v>
      </c>
      <c r="L2250" s="270">
        <f t="shared" si="358"/>
        <v>2502552</v>
      </c>
    </row>
    <row r="2251" spans="1:12" x14ac:dyDescent="0.25">
      <c r="A2251" s="268"/>
      <c r="B2251" s="268"/>
      <c r="C2251" s="346" t="s">
        <v>962</v>
      </c>
      <c r="D2251" s="270">
        <v>2</v>
      </c>
      <c r="E2251" s="270">
        <v>980058</v>
      </c>
      <c r="F2251" s="270">
        <v>30000</v>
      </c>
      <c r="G2251" s="270">
        <v>1550526</v>
      </c>
      <c r="H2251" s="270">
        <f t="shared" si="354"/>
        <v>2560584</v>
      </c>
      <c r="I2251" s="270">
        <f t="shared" si="355"/>
        <v>1960116</v>
      </c>
      <c r="J2251" s="270">
        <f t="shared" si="356"/>
        <v>60000</v>
      </c>
      <c r="K2251" s="270">
        <f t="shared" si="357"/>
        <v>3101052</v>
      </c>
      <c r="L2251" s="270">
        <f t="shared" si="358"/>
        <v>5121168</v>
      </c>
    </row>
    <row r="2252" spans="1:12" x14ac:dyDescent="0.25">
      <c r="A2252" s="268"/>
      <c r="B2252" s="268"/>
      <c r="C2252" s="346" t="s">
        <v>349</v>
      </c>
      <c r="D2252" s="270">
        <v>4</v>
      </c>
      <c r="E2252" s="270">
        <v>1005315</v>
      </c>
      <c r="F2252" s="270">
        <v>30000</v>
      </c>
      <c r="G2252" s="270">
        <v>1553997</v>
      </c>
      <c r="H2252" s="270">
        <f t="shared" si="354"/>
        <v>2589312</v>
      </c>
      <c r="I2252" s="270">
        <f t="shared" si="355"/>
        <v>4021260</v>
      </c>
      <c r="J2252" s="270">
        <f t="shared" si="356"/>
        <v>120000</v>
      </c>
      <c r="K2252" s="270">
        <f t="shared" si="357"/>
        <v>6215988</v>
      </c>
      <c r="L2252" s="270">
        <f t="shared" si="358"/>
        <v>10357248</v>
      </c>
    </row>
    <row r="2253" spans="1:12" x14ac:dyDescent="0.25">
      <c r="A2253" s="268"/>
      <c r="B2253" s="268"/>
      <c r="C2253" s="346" t="s">
        <v>350</v>
      </c>
      <c r="D2253" s="270">
        <v>2</v>
      </c>
      <c r="E2253" s="270">
        <v>1030574</v>
      </c>
      <c r="F2253" s="270">
        <v>30000</v>
      </c>
      <c r="G2253" s="270">
        <v>1616164</v>
      </c>
      <c r="H2253" s="270">
        <f t="shared" si="354"/>
        <v>2676738</v>
      </c>
      <c r="I2253" s="270">
        <f t="shared" si="355"/>
        <v>2061148</v>
      </c>
      <c r="J2253" s="270">
        <f t="shared" si="356"/>
        <v>60000</v>
      </c>
      <c r="K2253" s="270">
        <f t="shared" si="357"/>
        <v>3232328</v>
      </c>
      <c r="L2253" s="270">
        <f t="shared" si="358"/>
        <v>5353476</v>
      </c>
    </row>
    <row r="2254" spans="1:12" x14ac:dyDescent="0.25">
      <c r="A2254" s="268"/>
      <c r="B2254" s="268"/>
      <c r="C2254" s="346" t="s">
        <v>963</v>
      </c>
      <c r="D2254" s="270">
        <v>1</v>
      </c>
      <c r="E2254" s="270">
        <v>1106351</v>
      </c>
      <c r="F2254" s="270">
        <v>30000</v>
      </c>
      <c r="G2254" s="270">
        <v>1654381</v>
      </c>
      <c r="H2254" s="270">
        <f t="shared" si="354"/>
        <v>2790732</v>
      </c>
      <c r="I2254" s="270">
        <f t="shared" si="355"/>
        <v>1106351</v>
      </c>
      <c r="J2254" s="270">
        <f t="shared" si="356"/>
        <v>30000</v>
      </c>
      <c r="K2254" s="270">
        <f t="shared" si="357"/>
        <v>1654381</v>
      </c>
      <c r="L2254" s="270">
        <f t="shared" si="358"/>
        <v>2790732</v>
      </c>
    </row>
    <row r="2255" spans="1:12" x14ac:dyDescent="0.25">
      <c r="A2255" s="268"/>
      <c r="B2255" s="268"/>
      <c r="C2255" s="346" t="s">
        <v>964</v>
      </c>
      <c r="D2255" s="270">
        <v>4</v>
      </c>
      <c r="E2255" s="270">
        <v>1013528</v>
      </c>
      <c r="F2255" s="270">
        <v>30000</v>
      </c>
      <c r="G2255" s="270">
        <v>1620392</v>
      </c>
      <c r="H2255" s="270">
        <f t="shared" si="354"/>
        <v>2663920</v>
      </c>
      <c r="I2255" s="270">
        <f t="shared" si="355"/>
        <v>4054112</v>
      </c>
      <c r="J2255" s="270">
        <f t="shared" si="356"/>
        <v>120000</v>
      </c>
      <c r="K2255" s="270">
        <f t="shared" si="357"/>
        <v>6481568</v>
      </c>
      <c r="L2255" s="270">
        <f t="shared" si="358"/>
        <v>10655680</v>
      </c>
    </row>
    <row r="2256" spans="1:12" x14ac:dyDescent="0.25">
      <c r="A2256" s="268"/>
      <c r="B2256" s="268"/>
      <c r="C2256" s="346" t="s">
        <v>965</v>
      </c>
      <c r="D2256" s="270">
        <v>14</v>
      </c>
      <c r="E2256" s="270">
        <v>1053751</v>
      </c>
      <c r="F2256" s="270">
        <v>30000</v>
      </c>
      <c r="G2256" s="270">
        <v>1668811</v>
      </c>
      <c r="H2256" s="270">
        <f t="shared" si="354"/>
        <v>2752562</v>
      </c>
      <c r="I2256" s="270">
        <f t="shared" si="355"/>
        <v>14752514</v>
      </c>
      <c r="J2256" s="270">
        <f t="shared" si="356"/>
        <v>420000</v>
      </c>
      <c r="K2256" s="270">
        <f t="shared" si="357"/>
        <v>23363354</v>
      </c>
      <c r="L2256" s="270">
        <f t="shared" si="358"/>
        <v>38535868</v>
      </c>
    </row>
    <row r="2257" spans="1:12" x14ac:dyDescent="0.25">
      <c r="A2257" s="268"/>
      <c r="B2257" s="268"/>
      <c r="C2257" s="346" t="s">
        <v>966</v>
      </c>
      <c r="D2257" s="270">
        <v>19</v>
      </c>
      <c r="E2257" s="270">
        <v>1093974</v>
      </c>
      <c r="F2257" s="270">
        <v>30000</v>
      </c>
      <c r="G2257" s="270">
        <v>1717240</v>
      </c>
      <c r="H2257" s="270">
        <f t="shared" si="354"/>
        <v>2841214</v>
      </c>
      <c r="I2257" s="270">
        <f t="shared" si="355"/>
        <v>20785506</v>
      </c>
      <c r="J2257" s="270">
        <f t="shared" si="356"/>
        <v>570000</v>
      </c>
      <c r="K2257" s="270">
        <f t="shared" si="357"/>
        <v>32627560</v>
      </c>
      <c r="L2257" s="270">
        <f t="shared" si="358"/>
        <v>53983066</v>
      </c>
    </row>
    <row r="2258" spans="1:12" x14ac:dyDescent="0.25">
      <c r="A2258" s="268"/>
      <c r="B2258" s="268"/>
      <c r="C2258" s="346" t="s">
        <v>433</v>
      </c>
      <c r="D2258" s="270">
        <v>7</v>
      </c>
      <c r="E2258" s="270">
        <v>1093974</v>
      </c>
      <c r="F2258" s="270">
        <v>30000</v>
      </c>
      <c r="G2258" s="270">
        <v>1717240</v>
      </c>
      <c r="H2258" s="270">
        <f t="shared" si="354"/>
        <v>2841214</v>
      </c>
      <c r="I2258" s="270">
        <f t="shared" si="355"/>
        <v>7657818</v>
      </c>
      <c r="J2258" s="270">
        <f t="shared" si="356"/>
        <v>210000</v>
      </c>
      <c r="K2258" s="270">
        <f t="shared" si="357"/>
        <v>12020680</v>
      </c>
      <c r="L2258" s="270">
        <f t="shared" si="358"/>
        <v>19888498</v>
      </c>
    </row>
    <row r="2259" spans="1:12" x14ac:dyDescent="0.25">
      <c r="A2259" s="268"/>
      <c r="B2259" s="268"/>
      <c r="C2259" s="346" t="s">
        <v>967</v>
      </c>
      <c r="D2259" s="270">
        <v>8</v>
      </c>
      <c r="E2259" s="270">
        <v>1134197</v>
      </c>
      <c r="F2259" s="270">
        <v>30000</v>
      </c>
      <c r="G2259" s="270">
        <v>1765664</v>
      </c>
      <c r="H2259" s="270">
        <f t="shared" si="354"/>
        <v>2929861</v>
      </c>
      <c r="I2259" s="270">
        <f t="shared" si="355"/>
        <v>9073576</v>
      </c>
      <c r="J2259" s="270">
        <f t="shared" si="356"/>
        <v>240000</v>
      </c>
      <c r="K2259" s="270">
        <f t="shared" si="357"/>
        <v>14125312</v>
      </c>
      <c r="L2259" s="270">
        <f t="shared" si="358"/>
        <v>23438888</v>
      </c>
    </row>
    <row r="2260" spans="1:12" x14ac:dyDescent="0.25">
      <c r="A2260" s="268"/>
      <c r="B2260" s="268"/>
      <c r="C2260" s="346" t="s">
        <v>434</v>
      </c>
      <c r="D2260" s="270">
        <v>8</v>
      </c>
      <c r="E2260" s="270">
        <v>1134197</v>
      </c>
      <c r="F2260" s="270">
        <v>30000</v>
      </c>
      <c r="G2260" s="270">
        <v>1765664</v>
      </c>
      <c r="H2260" s="270">
        <f t="shared" si="354"/>
        <v>2929861</v>
      </c>
      <c r="I2260" s="270">
        <f t="shared" si="355"/>
        <v>9073576</v>
      </c>
      <c r="J2260" s="270">
        <f t="shared" si="356"/>
        <v>240000</v>
      </c>
      <c r="K2260" s="270">
        <f t="shared" si="357"/>
        <v>14125312</v>
      </c>
      <c r="L2260" s="270">
        <f t="shared" si="358"/>
        <v>23438888</v>
      </c>
    </row>
    <row r="2261" spans="1:12" x14ac:dyDescent="0.25">
      <c r="A2261" s="268"/>
      <c r="B2261" s="268"/>
      <c r="C2261" s="346" t="s">
        <v>968</v>
      </c>
      <c r="D2261" s="270">
        <v>2</v>
      </c>
      <c r="E2261" s="270">
        <v>1174420</v>
      </c>
      <c r="F2261" s="270">
        <v>30000</v>
      </c>
      <c r="G2261" s="270">
        <v>1814088</v>
      </c>
      <c r="H2261" s="270">
        <f t="shared" si="354"/>
        <v>3018508</v>
      </c>
      <c r="I2261" s="270">
        <f t="shared" si="355"/>
        <v>2348840</v>
      </c>
      <c r="J2261" s="270">
        <f t="shared" si="356"/>
        <v>60000</v>
      </c>
      <c r="K2261" s="270">
        <f t="shared" si="357"/>
        <v>3628176</v>
      </c>
      <c r="L2261" s="270">
        <f t="shared" si="358"/>
        <v>6037016</v>
      </c>
    </row>
    <row r="2262" spans="1:12" x14ac:dyDescent="0.25">
      <c r="A2262" s="268"/>
      <c r="B2262" s="268"/>
      <c r="C2262" s="346" t="s">
        <v>435</v>
      </c>
      <c r="D2262" s="270">
        <v>7</v>
      </c>
      <c r="E2262" s="270">
        <v>1174420</v>
      </c>
      <c r="F2262" s="270">
        <v>30000</v>
      </c>
      <c r="G2262" s="270">
        <v>1814088</v>
      </c>
      <c r="H2262" s="270">
        <f t="shared" ref="H2262:H2306" si="360">SUM(E2262:G2262)</f>
        <v>3018508</v>
      </c>
      <c r="I2262" s="270">
        <f t="shared" ref="I2262:I2306" si="361">D2262*E2262</f>
        <v>8220940</v>
      </c>
      <c r="J2262" s="270">
        <f t="shared" ref="J2262:J2306" si="362">D2262*F2262</f>
        <v>210000</v>
      </c>
      <c r="K2262" s="270">
        <f t="shared" ref="K2262:K2306" si="363">D2262*G2262</f>
        <v>12698616</v>
      </c>
      <c r="L2262" s="270">
        <f t="shared" ref="L2262:L2309" si="364">D2262*H2262</f>
        <v>21129556</v>
      </c>
    </row>
    <row r="2263" spans="1:12" x14ac:dyDescent="0.25">
      <c r="A2263" s="268"/>
      <c r="B2263" s="268"/>
      <c r="C2263" s="346" t="s">
        <v>969</v>
      </c>
      <c r="D2263" s="270">
        <v>2</v>
      </c>
      <c r="E2263" s="270">
        <v>1214643</v>
      </c>
      <c r="F2263" s="270">
        <v>30000</v>
      </c>
      <c r="G2263" s="270">
        <v>1850937</v>
      </c>
      <c r="H2263" s="270">
        <f t="shared" si="360"/>
        <v>3095580</v>
      </c>
      <c r="I2263" s="270">
        <f t="shared" si="361"/>
        <v>2429286</v>
      </c>
      <c r="J2263" s="270">
        <f t="shared" si="362"/>
        <v>60000</v>
      </c>
      <c r="K2263" s="270">
        <f t="shared" si="363"/>
        <v>3701874</v>
      </c>
      <c r="L2263" s="270">
        <f t="shared" si="364"/>
        <v>6191160</v>
      </c>
    </row>
    <row r="2264" spans="1:12" x14ac:dyDescent="0.25">
      <c r="A2264" s="268"/>
      <c r="B2264" s="268"/>
      <c r="C2264" s="346" t="s">
        <v>438</v>
      </c>
      <c r="D2264" s="270">
        <v>3</v>
      </c>
      <c r="E2264" s="270">
        <v>1214643</v>
      </c>
      <c r="F2264" s="270">
        <v>30000</v>
      </c>
      <c r="G2264" s="270">
        <v>1850937</v>
      </c>
      <c r="H2264" s="270">
        <f t="shared" si="360"/>
        <v>3095580</v>
      </c>
      <c r="I2264" s="270">
        <f t="shared" si="361"/>
        <v>3643929</v>
      </c>
      <c r="J2264" s="270">
        <f t="shared" si="362"/>
        <v>90000</v>
      </c>
      <c r="K2264" s="270">
        <f t="shared" si="363"/>
        <v>5552811</v>
      </c>
      <c r="L2264" s="270">
        <f t="shared" si="364"/>
        <v>9286740</v>
      </c>
    </row>
    <row r="2265" spans="1:12" x14ac:dyDescent="0.25">
      <c r="A2265" s="268"/>
      <c r="B2265" s="268"/>
      <c r="C2265" s="346" t="s">
        <v>970</v>
      </c>
      <c r="D2265" s="270">
        <v>1</v>
      </c>
      <c r="E2265" s="270">
        <v>1254866</v>
      </c>
      <c r="F2265" s="270">
        <v>30000</v>
      </c>
      <c r="G2265" s="270">
        <v>1910937</v>
      </c>
      <c r="H2265" s="270">
        <f t="shared" si="360"/>
        <v>3195803</v>
      </c>
      <c r="I2265" s="270">
        <f t="shared" si="361"/>
        <v>1254866</v>
      </c>
      <c r="J2265" s="270">
        <f t="shared" si="362"/>
        <v>30000</v>
      </c>
      <c r="K2265" s="270">
        <f t="shared" si="363"/>
        <v>1910937</v>
      </c>
      <c r="L2265" s="270">
        <f t="shared" si="364"/>
        <v>3195803</v>
      </c>
    </row>
    <row r="2266" spans="1:12" x14ac:dyDescent="0.25">
      <c r="A2266" s="268"/>
      <c r="B2266" s="268"/>
      <c r="C2266" s="346" t="s">
        <v>439</v>
      </c>
      <c r="D2266" s="270">
        <v>7</v>
      </c>
      <c r="E2266" s="270">
        <v>1254866</v>
      </c>
      <c r="F2266" s="270">
        <v>30000</v>
      </c>
      <c r="G2266" s="270">
        <v>1910937</v>
      </c>
      <c r="H2266" s="270">
        <f t="shared" si="360"/>
        <v>3195803</v>
      </c>
      <c r="I2266" s="270">
        <f t="shared" si="361"/>
        <v>8784062</v>
      </c>
      <c r="J2266" s="270">
        <f t="shared" si="362"/>
        <v>210000</v>
      </c>
      <c r="K2266" s="270">
        <f t="shared" si="363"/>
        <v>13376559</v>
      </c>
      <c r="L2266" s="270">
        <f t="shared" si="364"/>
        <v>22370621</v>
      </c>
    </row>
    <row r="2267" spans="1:12" x14ac:dyDescent="0.25">
      <c r="A2267" s="268"/>
      <c r="B2267" s="268"/>
      <c r="C2267" s="346" t="s">
        <v>971</v>
      </c>
      <c r="D2267" s="270">
        <v>1</v>
      </c>
      <c r="E2267" s="270">
        <v>1295089</v>
      </c>
      <c r="F2267" s="270">
        <v>30000</v>
      </c>
      <c r="G2267" s="270">
        <v>1959361</v>
      </c>
      <c r="H2267" s="270">
        <f t="shared" si="360"/>
        <v>3284450</v>
      </c>
      <c r="I2267" s="270">
        <f t="shared" si="361"/>
        <v>1295089</v>
      </c>
      <c r="J2267" s="270">
        <f t="shared" si="362"/>
        <v>30000</v>
      </c>
      <c r="K2267" s="270">
        <f t="shared" si="363"/>
        <v>1959361</v>
      </c>
      <c r="L2267" s="270">
        <f t="shared" si="364"/>
        <v>3284450</v>
      </c>
    </row>
    <row r="2268" spans="1:12" x14ac:dyDescent="0.25">
      <c r="A2268" s="268"/>
      <c r="B2268" s="268"/>
      <c r="C2268" s="346" t="s">
        <v>440</v>
      </c>
      <c r="D2268" s="270">
        <v>4</v>
      </c>
      <c r="E2268" s="270">
        <v>1295089</v>
      </c>
      <c r="F2268" s="270">
        <v>30000</v>
      </c>
      <c r="G2268" s="270">
        <v>1959361</v>
      </c>
      <c r="H2268" s="270">
        <f t="shared" si="360"/>
        <v>3284450</v>
      </c>
      <c r="I2268" s="270">
        <f t="shared" si="361"/>
        <v>5180356</v>
      </c>
      <c r="J2268" s="270">
        <f t="shared" si="362"/>
        <v>120000</v>
      </c>
      <c r="K2268" s="270">
        <f t="shared" si="363"/>
        <v>7837444</v>
      </c>
      <c r="L2268" s="270">
        <f t="shared" si="364"/>
        <v>13137800</v>
      </c>
    </row>
    <row r="2269" spans="1:12" x14ac:dyDescent="0.25">
      <c r="A2269" s="268"/>
      <c r="B2269" s="268"/>
      <c r="C2269" s="346" t="s">
        <v>436</v>
      </c>
      <c r="D2269" s="270">
        <v>2</v>
      </c>
      <c r="E2269" s="270">
        <v>1335312</v>
      </c>
      <c r="F2269" s="270">
        <v>30000</v>
      </c>
      <c r="G2269" s="270">
        <v>2007790</v>
      </c>
      <c r="H2269" s="270">
        <f t="shared" si="360"/>
        <v>3373102</v>
      </c>
      <c r="I2269" s="270">
        <f t="shared" si="361"/>
        <v>2670624</v>
      </c>
      <c r="J2269" s="270">
        <f t="shared" si="362"/>
        <v>60000</v>
      </c>
      <c r="K2269" s="270">
        <f t="shared" si="363"/>
        <v>4015580</v>
      </c>
      <c r="L2269" s="270">
        <f t="shared" si="364"/>
        <v>6746204</v>
      </c>
    </row>
    <row r="2270" spans="1:12" x14ac:dyDescent="0.25">
      <c r="A2270" s="268"/>
      <c r="B2270" s="268"/>
      <c r="C2270" s="346" t="s">
        <v>972</v>
      </c>
      <c r="D2270" s="270">
        <v>1</v>
      </c>
      <c r="E2270" s="270">
        <v>1375535</v>
      </c>
      <c r="F2270" s="270">
        <v>30000</v>
      </c>
      <c r="G2270" s="270">
        <v>2056209</v>
      </c>
      <c r="H2270" s="270">
        <f t="shared" si="360"/>
        <v>3461744</v>
      </c>
      <c r="I2270" s="270">
        <f t="shared" si="361"/>
        <v>1375535</v>
      </c>
      <c r="J2270" s="270">
        <f t="shared" si="362"/>
        <v>30000</v>
      </c>
      <c r="K2270" s="270">
        <f t="shared" si="363"/>
        <v>2056209</v>
      </c>
      <c r="L2270" s="270">
        <f t="shared" si="364"/>
        <v>3461744</v>
      </c>
    </row>
    <row r="2271" spans="1:12" x14ac:dyDescent="0.25">
      <c r="A2271" s="268"/>
      <c r="B2271" s="268"/>
      <c r="C2271" s="346" t="s">
        <v>441</v>
      </c>
      <c r="D2271" s="270">
        <v>7</v>
      </c>
      <c r="E2271" s="270">
        <v>1375535</v>
      </c>
      <c r="F2271" s="270">
        <v>30000</v>
      </c>
      <c r="G2271" s="270">
        <v>2056209</v>
      </c>
      <c r="H2271" s="270">
        <f t="shared" si="360"/>
        <v>3461744</v>
      </c>
      <c r="I2271" s="270">
        <f t="shared" si="361"/>
        <v>9628745</v>
      </c>
      <c r="J2271" s="270">
        <f t="shared" si="362"/>
        <v>210000</v>
      </c>
      <c r="K2271" s="270">
        <f t="shared" si="363"/>
        <v>14393463</v>
      </c>
      <c r="L2271" s="270">
        <f t="shared" si="364"/>
        <v>24232208</v>
      </c>
    </row>
    <row r="2272" spans="1:12" x14ac:dyDescent="0.25">
      <c r="A2272" s="268"/>
      <c r="B2272" s="268"/>
      <c r="C2272" s="346" t="s">
        <v>381</v>
      </c>
      <c r="D2272" s="270">
        <v>1</v>
      </c>
      <c r="E2272" s="270">
        <v>1503506</v>
      </c>
      <c r="F2272" s="270">
        <v>30000</v>
      </c>
      <c r="G2272" s="270">
        <v>2444042</v>
      </c>
      <c r="H2272" s="270">
        <f t="shared" si="360"/>
        <v>3977548</v>
      </c>
      <c r="I2272" s="270">
        <f t="shared" si="361"/>
        <v>1503506</v>
      </c>
      <c r="J2272" s="270">
        <f t="shared" si="362"/>
        <v>30000</v>
      </c>
      <c r="K2272" s="270">
        <f t="shared" si="363"/>
        <v>2444042</v>
      </c>
      <c r="L2272" s="270">
        <f t="shared" si="364"/>
        <v>3977548</v>
      </c>
    </row>
    <row r="2273" spans="1:12" x14ac:dyDescent="0.25">
      <c r="A2273" s="268"/>
      <c r="B2273" s="268"/>
      <c r="C2273" s="346" t="s">
        <v>973</v>
      </c>
      <c r="D2273" s="270">
        <v>1</v>
      </c>
      <c r="E2273" s="270">
        <v>1561413</v>
      </c>
      <c r="F2273" s="270">
        <v>30000</v>
      </c>
      <c r="G2273" s="270">
        <v>2636487</v>
      </c>
      <c r="H2273" s="270">
        <f t="shared" si="360"/>
        <v>4227900</v>
      </c>
      <c r="I2273" s="270">
        <f t="shared" si="361"/>
        <v>1561413</v>
      </c>
      <c r="J2273" s="270">
        <f t="shared" si="362"/>
        <v>30000</v>
      </c>
      <c r="K2273" s="270">
        <f t="shared" si="363"/>
        <v>2636487</v>
      </c>
      <c r="L2273" s="270">
        <f t="shared" si="364"/>
        <v>4227900</v>
      </c>
    </row>
    <row r="2274" spans="1:12" x14ac:dyDescent="0.25">
      <c r="A2274" s="268"/>
      <c r="B2274" s="268"/>
      <c r="C2274" s="346" t="s">
        <v>382</v>
      </c>
      <c r="D2274" s="270">
        <v>8</v>
      </c>
      <c r="E2274" s="270">
        <v>1561413</v>
      </c>
      <c r="F2274" s="270">
        <v>30000</v>
      </c>
      <c r="G2274" s="270">
        <v>2636487</v>
      </c>
      <c r="H2274" s="270">
        <f t="shared" si="360"/>
        <v>4227900</v>
      </c>
      <c r="I2274" s="270">
        <f t="shared" si="361"/>
        <v>12491304</v>
      </c>
      <c r="J2274" s="270">
        <f t="shared" si="362"/>
        <v>240000</v>
      </c>
      <c r="K2274" s="270">
        <f t="shared" si="363"/>
        <v>21091896</v>
      </c>
      <c r="L2274" s="270">
        <f t="shared" si="364"/>
        <v>33823200</v>
      </c>
    </row>
    <row r="2275" spans="1:12" x14ac:dyDescent="0.25">
      <c r="A2275" s="268"/>
      <c r="B2275" s="268"/>
      <c r="C2275" s="346" t="s">
        <v>974</v>
      </c>
      <c r="D2275" s="270">
        <v>31</v>
      </c>
      <c r="E2275" s="270">
        <v>1619320</v>
      </c>
      <c r="F2275" s="270">
        <v>30000</v>
      </c>
      <c r="G2275" s="270">
        <v>2936487</v>
      </c>
      <c r="H2275" s="270">
        <f t="shared" si="360"/>
        <v>4585807</v>
      </c>
      <c r="I2275" s="270">
        <f t="shared" si="361"/>
        <v>50198920</v>
      </c>
      <c r="J2275" s="270">
        <f t="shared" si="362"/>
        <v>930000</v>
      </c>
      <c r="K2275" s="270">
        <f t="shared" si="363"/>
        <v>91031097</v>
      </c>
      <c r="L2275" s="270">
        <f t="shared" si="364"/>
        <v>142160017</v>
      </c>
    </row>
    <row r="2276" spans="1:12" x14ac:dyDescent="0.25">
      <c r="A2276" s="268"/>
      <c r="B2276" s="268"/>
      <c r="C2276" s="346" t="s">
        <v>383</v>
      </c>
      <c r="D2276" s="270">
        <v>8</v>
      </c>
      <c r="E2276" s="270">
        <v>1619320</v>
      </c>
      <c r="F2276" s="270">
        <v>30000</v>
      </c>
      <c r="G2276" s="270">
        <v>2936487</v>
      </c>
      <c r="H2276" s="270">
        <f t="shared" si="360"/>
        <v>4585807</v>
      </c>
      <c r="I2276" s="270">
        <f t="shared" si="361"/>
        <v>12954560</v>
      </c>
      <c r="J2276" s="270">
        <f t="shared" si="362"/>
        <v>240000</v>
      </c>
      <c r="K2276" s="270">
        <f t="shared" si="363"/>
        <v>23491896</v>
      </c>
      <c r="L2276" s="270">
        <f t="shared" si="364"/>
        <v>36686456</v>
      </c>
    </row>
    <row r="2277" spans="1:12" x14ac:dyDescent="0.25">
      <c r="A2277" s="268"/>
      <c r="B2277" s="268"/>
      <c r="C2277" s="346" t="s">
        <v>975</v>
      </c>
      <c r="D2277" s="270">
        <v>22</v>
      </c>
      <c r="E2277" s="270">
        <v>1677227</v>
      </c>
      <c r="F2277" s="270">
        <v>30000</v>
      </c>
      <c r="G2277" s="270">
        <v>3029709</v>
      </c>
      <c r="H2277" s="270">
        <f t="shared" si="360"/>
        <v>4736936</v>
      </c>
      <c r="I2277" s="270">
        <f t="shared" si="361"/>
        <v>36898994</v>
      </c>
      <c r="J2277" s="270">
        <f t="shared" si="362"/>
        <v>660000</v>
      </c>
      <c r="K2277" s="270">
        <f t="shared" si="363"/>
        <v>66653598</v>
      </c>
      <c r="L2277" s="270">
        <f t="shared" si="364"/>
        <v>104212592</v>
      </c>
    </row>
    <row r="2278" spans="1:12" x14ac:dyDescent="0.25">
      <c r="A2278" s="268"/>
      <c r="B2278" s="268"/>
      <c r="C2278" s="346" t="s">
        <v>825</v>
      </c>
      <c r="D2278" s="270">
        <v>2</v>
      </c>
      <c r="E2278" s="270">
        <v>1677227</v>
      </c>
      <c r="F2278" s="270">
        <v>30000</v>
      </c>
      <c r="G2278" s="270">
        <v>3029709</v>
      </c>
      <c r="H2278" s="270">
        <f t="shared" si="360"/>
        <v>4736936</v>
      </c>
      <c r="I2278" s="270">
        <f t="shared" si="361"/>
        <v>3354454</v>
      </c>
      <c r="J2278" s="270">
        <f t="shared" si="362"/>
        <v>60000</v>
      </c>
      <c r="K2278" s="270">
        <f t="shared" si="363"/>
        <v>6059418</v>
      </c>
      <c r="L2278" s="270">
        <f t="shared" si="364"/>
        <v>9473872</v>
      </c>
    </row>
    <row r="2279" spans="1:12" x14ac:dyDescent="0.25">
      <c r="A2279" s="268"/>
      <c r="B2279" s="268"/>
      <c r="C2279" s="346" t="s">
        <v>976</v>
      </c>
      <c r="D2279" s="270">
        <v>7</v>
      </c>
      <c r="E2279" s="270">
        <v>1735134</v>
      </c>
      <c r="F2279" s="270">
        <v>30000</v>
      </c>
      <c r="G2279" s="270">
        <v>3122907</v>
      </c>
      <c r="H2279" s="270">
        <f t="shared" si="360"/>
        <v>4888041</v>
      </c>
      <c r="I2279" s="270">
        <f t="shared" si="361"/>
        <v>12145938</v>
      </c>
      <c r="J2279" s="270">
        <f t="shared" si="362"/>
        <v>210000</v>
      </c>
      <c r="K2279" s="270">
        <f t="shared" si="363"/>
        <v>21860349</v>
      </c>
      <c r="L2279" s="270">
        <f t="shared" si="364"/>
        <v>34216287</v>
      </c>
    </row>
    <row r="2280" spans="1:12" x14ac:dyDescent="0.25">
      <c r="A2280" s="268"/>
      <c r="B2280" s="268"/>
      <c r="C2280" s="346" t="s">
        <v>477</v>
      </c>
      <c r="D2280" s="270">
        <v>5</v>
      </c>
      <c r="E2280" s="270">
        <v>1735134</v>
      </c>
      <c r="F2280" s="270">
        <v>30000</v>
      </c>
      <c r="G2280" s="270">
        <v>3122907</v>
      </c>
      <c r="H2280" s="270">
        <f t="shared" si="360"/>
        <v>4888041</v>
      </c>
      <c r="I2280" s="270">
        <f t="shared" si="361"/>
        <v>8675670</v>
      </c>
      <c r="J2280" s="270">
        <f t="shared" si="362"/>
        <v>150000</v>
      </c>
      <c r="K2280" s="270">
        <f t="shared" si="363"/>
        <v>15614535</v>
      </c>
      <c r="L2280" s="270">
        <f t="shared" si="364"/>
        <v>24440205</v>
      </c>
    </row>
    <row r="2281" spans="1:12" x14ac:dyDescent="0.25">
      <c r="A2281" s="268"/>
      <c r="B2281" s="268"/>
      <c r="C2281" s="346" t="s">
        <v>977</v>
      </c>
      <c r="D2281" s="270">
        <v>3</v>
      </c>
      <c r="E2281" s="270">
        <v>1793041</v>
      </c>
      <c r="F2281" s="270">
        <v>30000</v>
      </c>
      <c r="G2281" s="270">
        <v>3216153</v>
      </c>
      <c r="H2281" s="270">
        <f t="shared" si="360"/>
        <v>5039194</v>
      </c>
      <c r="I2281" s="270">
        <f t="shared" si="361"/>
        <v>5379123</v>
      </c>
      <c r="J2281" s="270">
        <f t="shared" si="362"/>
        <v>90000</v>
      </c>
      <c r="K2281" s="270">
        <f t="shared" si="363"/>
        <v>9648459</v>
      </c>
      <c r="L2281" s="270">
        <f t="shared" si="364"/>
        <v>15117582</v>
      </c>
    </row>
    <row r="2282" spans="1:12" x14ac:dyDescent="0.25">
      <c r="A2282" s="268"/>
      <c r="B2282" s="268"/>
      <c r="C2282" s="346" t="s">
        <v>543</v>
      </c>
      <c r="D2282" s="270">
        <v>2</v>
      </c>
      <c r="E2282" s="270">
        <v>1793041</v>
      </c>
      <c r="F2282" s="270">
        <v>30000</v>
      </c>
      <c r="G2282" s="270">
        <v>3216153</v>
      </c>
      <c r="H2282" s="270">
        <f t="shared" si="360"/>
        <v>5039194</v>
      </c>
      <c r="I2282" s="270">
        <f t="shared" si="361"/>
        <v>3586082</v>
      </c>
      <c r="J2282" s="270">
        <f t="shared" si="362"/>
        <v>60000</v>
      </c>
      <c r="K2282" s="270">
        <f t="shared" si="363"/>
        <v>6432306</v>
      </c>
      <c r="L2282" s="270">
        <f t="shared" si="364"/>
        <v>10078388</v>
      </c>
    </row>
    <row r="2283" spans="1:12" x14ac:dyDescent="0.25">
      <c r="A2283" s="268"/>
      <c r="B2283" s="268"/>
      <c r="C2283" s="346" t="s">
        <v>978</v>
      </c>
      <c r="D2283" s="270">
        <v>1</v>
      </c>
      <c r="E2283" s="270">
        <v>1908855</v>
      </c>
      <c r="F2283" s="270">
        <v>30000</v>
      </c>
      <c r="G2283" s="270">
        <v>3402237</v>
      </c>
      <c r="H2283" s="270">
        <f t="shared" si="360"/>
        <v>5341092</v>
      </c>
      <c r="I2283" s="270">
        <f t="shared" si="361"/>
        <v>1908855</v>
      </c>
      <c r="J2283" s="270">
        <f t="shared" si="362"/>
        <v>30000</v>
      </c>
      <c r="K2283" s="270">
        <f t="shared" si="363"/>
        <v>3402237</v>
      </c>
      <c r="L2283" s="270">
        <f t="shared" si="364"/>
        <v>5341092</v>
      </c>
    </row>
    <row r="2284" spans="1:12" x14ac:dyDescent="0.25">
      <c r="A2284" s="268"/>
      <c r="B2284" s="268"/>
      <c r="C2284" s="346" t="s">
        <v>430</v>
      </c>
      <c r="D2284" s="270">
        <v>6</v>
      </c>
      <c r="E2284" s="270">
        <v>1908855</v>
      </c>
      <c r="F2284" s="270">
        <v>30000</v>
      </c>
      <c r="G2284" s="270">
        <v>3402237</v>
      </c>
      <c r="H2284" s="270">
        <f t="shared" si="360"/>
        <v>5341092</v>
      </c>
      <c r="I2284" s="270">
        <f t="shared" si="361"/>
        <v>11453130</v>
      </c>
      <c r="J2284" s="270">
        <f t="shared" si="362"/>
        <v>180000</v>
      </c>
      <c r="K2284" s="270">
        <f t="shared" si="363"/>
        <v>20413422</v>
      </c>
      <c r="L2284" s="270">
        <f t="shared" si="364"/>
        <v>32046552</v>
      </c>
    </row>
    <row r="2285" spans="1:12" x14ac:dyDescent="0.25">
      <c r="A2285" s="268"/>
      <c r="B2285" s="268"/>
      <c r="C2285" s="346" t="s">
        <v>979</v>
      </c>
      <c r="D2285" s="270">
        <v>1</v>
      </c>
      <c r="E2285" s="270">
        <v>1891016</v>
      </c>
      <c r="F2285" s="270">
        <v>30000</v>
      </c>
      <c r="G2285" s="270">
        <v>3341924</v>
      </c>
      <c r="H2285" s="270">
        <f t="shared" si="360"/>
        <v>5262940</v>
      </c>
      <c r="I2285" s="270">
        <f t="shared" si="361"/>
        <v>1891016</v>
      </c>
      <c r="J2285" s="270">
        <f t="shared" si="362"/>
        <v>30000</v>
      </c>
      <c r="K2285" s="270">
        <f t="shared" si="363"/>
        <v>3341924</v>
      </c>
      <c r="L2285" s="270">
        <f t="shared" si="364"/>
        <v>5262940</v>
      </c>
    </row>
    <row r="2286" spans="1:12" x14ac:dyDescent="0.25">
      <c r="A2286" s="268"/>
      <c r="B2286" s="268"/>
      <c r="C2286" s="346" t="s">
        <v>503</v>
      </c>
      <c r="D2286" s="270">
        <v>2</v>
      </c>
      <c r="E2286" s="270">
        <v>1891016</v>
      </c>
      <c r="F2286" s="270">
        <v>30000</v>
      </c>
      <c r="G2286" s="270">
        <v>3341924</v>
      </c>
      <c r="H2286" s="270">
        <f t="shared" si="360"/>
        <v>5262940</v>
      </c>
      <c r="I2286" s="270">
        <f t="shared" si="361"/>
        <v>3782032</v>
      </c>
      <c r="J2286" s="270">
        <f t="shared" si="362"/>
        <v>60000</v>
      </c>
      <c r="K2286" s="270">
        <f t="shared" si="363"/>
        <v>6683848</v>
      </c>
      <c r="L2286" s="270">
        <f t="shared" si="364"/>
        <v>10525880</v>
      </c>
    </row>
    <row r="2287" spans="1:12" x14ac:dyDescent="0.25">
      <c r="A2287" s="268"/>
      <c r="B2287" s="268"/>
      <c r="C2287" s="346" t="s">
        <v>980</v>
      </c>
      <c r="D2287" s="270">
        <v>3</v>
      </c>
      <c r="E2287" s="270">
        <v>1961124</v>
      </c>
      <c r="F2287" s="270">
        <v>30000</v>
      </c>
      <c r="G2287" s="270">
        <v>3455622</v>
      </c>
      <c r="H2287" s="270">
        <f t="shared" si="360"/>
        <v>5446746</v>
      </c>
      <c r="I2287" s="270">
        <f t="shared" si="361"/>
        <v>5883372</v>
      </c>
      <c r="J2287" s="270">
        <f t="shared" si="362"/>
        <v>90000</v>
      </c>
      <c r="K2287" s="270">
        <f t="shared" si="363"/>
        <v>10366866</v>
      </c>
      <c r="L2287" s="270">
        <f t="shared" si="364"/>
        <v>16340238</v>
      </c>
    </row>
    <row r="2288" spans="1:12" x14ac:dyDescent="0.25">
      <c r="A2288" s="268"/>
      <c r="B2288" s="268"/>
      <c r="C2288" s="346" t="s">
        <v>826</v>
      </c>
      <c r="D2288" s="270">
        <v>4</v>
      </c>
      <c r="E2288" s="270">
        <v>1961124</v>
      </c>
      <c r="F2288" s="270">
        <v>30000</v>
      </c>
      <c r="G2288" s="270">
        <v>3455622</v>
      </c>
      <c r="H2288" s="270">
        <f t="shared" si="360"/>
        <v>5446746</v>
      </c>
      <c r="I2288" s="270">
        <f t="shared" si="361"/>
        <v>7844496</v>
      </c>
      <c r="J2288" s="270">
        <f t="shared" si="362"/>
        <v>120000</v>
      </c>
      <c r="K2288" s="270">
        <f t="shared" si="363"/>
        <v>13822488</v>
      </c>
      <c r="L2288" s="270">
        <f t="shared" si="364"/>
        <v>21786984</v>
      </c>
    </row>
    <row r="2289" spans="1:12" x14ac:dyDescent="0.25">
      <c r="A2289" s="268"/>
      <c r="B2289" s="268"/>
      <c r="C2289" s="346" t="s">
        <v>981</v>
      </c>
      <c r="D2289" s="270">
        <v>8</v>
      </c>
      <c r="E2289" s="270">
        <v>2031232</v>
      </c>
      <c r="F2289" s="270">
        <v>30000</v>
      </c>
      <c r="G2289" s="270">
        <v>3569740</v>
      </c>
      <c r="H2289" s="270">
        <f t="shared" si="360"/>
        <v>5630972</v>
      </c>
      <c r="I2289" s="270">
        <f t="shared" si="361"/>
        <v>16249856</v>
      </c>
      <c r="J2289" s="270">
        <f t="shared" si="362"/>
        <v>240000</v>
      </c>
      <c r="K2289" s="270">
        <f t="shared" si="363"/>
        <v>28557920</v>
      </c>
      <c r="L2289" s="270">
        <f t="shared" si="364"/>
        <v>45047776</v>
      </c>
    </row>
    <row r="2290" spans="1:12" x14ac:dyDescent="0.25">
      <c r="A2290" s="268"/>
      <c r="B2290" s="268"/>
      <c r="C2290" s="346" t="s">
        <v>478</v>
      </c>
      <c r="D2290" s="270">
        <v>5</v>
      </c>
      <c r="E2290" s="270">
        <v>2031232</v>
      </c>
      <c r="F2290" s="270">
        <v>30000</v>
      </c>
      <c r="G2290" s="270">
        <v>3569740</v>
      </c>
      <c r="H2290" s="270">
        <f t="shared" si="360"/>
        <v>5630972</v>
      </c>
      <c r="I2290" s="270">
        <f t="shared" si="361"/>
        <v>10156160</v>
      </c>
      <c r="J2290" s="270">
        <f t="shared" si="362"/>
        <v>150000</v>
      </c>
      <c r="K2290" s="270">
        <f t="shared" si="363"/>
        <v>17848700</v>
      </c>
      <c r="L2290" s="270">
        <f t="shared" si="364"/>
        <v>28154860</v>
      </c>
    </row>
    <row r="2291" spans="1:12" x14ac:dyDescent="0.25">
      <c r="A2291" s="268"/>
      <c r="B2291" s="268"/>
      <c r="C2291" s="346" t="s">
        <v>982</v>
      </c>
      <c r="D2291" s="270">
        <v>2</v>
      </c>
      <c r="E2291" s="270">
        <v>2101340</v>
      </c>
      <c r="F2291" s="270">
        <v>30000</v>
      </c>
      <c r="G2291" s="270">
        <v>3683862</v>
      </c>
      <c r="H2291" s="270">
        <f t="shared" si="360"/>
        <v>5815202</v>
      </c>
      <c r="I2291" s="270">
        <f t="shared" si="361"/>
        <v>4202680</v>
      </c>
      <c r="J2291" s="270">
        <f t="shared" si="362"/>
        <v>60000</v>
      </c>
      <c r="K2291" s="270">
        <f t="shared" si="363"/>
        <v>7367724</v>
      </c>
      <c r="L2291" s="270">
        <f t="shared" si="364"/>
        <v>11630404</v>
      </c>
    </row>
    <row r="2292" spans="1:12" x14ac:dyDescent="0.25">
      <c r="A2292" s="268"/>
      <c r="B2292" s="268"/>
      <c r="C2292" s="346" t="s">
        <v>479</v>
      </c>
      <c r="D2292" s="270">
        <v>3</v>
      </c>
      <c r="E2292" s="270">
        <v>2101340</v>
      </c>
      <c r="F2292" s="270">
        <v>30000</v>
      </c>
      <c r="G2292" s="270">
        <v>3683862</v>
      </c>
      <c r="H2292" s="270">
        <f t="shared" si="360"/>
        <v>5815202</v>
      </c>
      <c r="I2292" s="270">
        <f t="shared" si="361"/>
        <v>6304020</v>
      </c>
      <c r="J2292" s="270">
        <f t="shared" si="362"/>
        <v>90000</v>
      </c>
      <c r="K2292" s="270">
        <f t="shared" si="363"/>
        <v>11051586</v>
      </c>
      <c r="L2292" s="270">
        <f t="shared" si="364"/>
        <v>17445606</v>
      </c>
    </row>
    <row r="2293" spans="1:12" x14ac:dyDescent="0.25">
      <c r="A2293" s="268"/>
      <c r="B2293" s="268"/>
      <c r="C2293" s="346" t="s">
        <v>983</v>
      </c>
      <c r="D2293" s="270">
        <v>1</v>
      </c>
      <c r="E2293" s="270">
        <v>2171448</v>
      </c>
      <c r="F2293" s="270">
        <v>30000</v>
      </c>
      <c r="G2293" s="270">
        <v>3797983</v>
      </c>
      <c r="H2293" s="270">
        <f t="shared" si="360"/>
        <v>5999431</v>
      </c>
      <c r="I2293" s="270">
        <f t="shared" si="361"/>
        <v>2171448</v>
      </c>
      <c r="J2293" s="270">
        <f t="shared" si="362"/>
        <v>30000</v>
      </c>
      <c r="K2293" s="270">
        <f t="shared" si="363"/>
        <v>3797983</v>
      </c>
      <c r="L2293" s="270">
        <f t="shared" si="364"/>
        <v>5999431</v>
      </c>
    </row>
    <row r="2294" spans="1:12" x14ac:dyDescent="0.25">
      <c r="A2294" s="268"/>
      <c r="B2294" s="268"/>
      <c r="C2294" s="346" t="s">
        <v>691</v>
      </c>
      <c r="D2294" s="270">
        <v>5</v>
      </c>
      <c r="E2294" s="270">
        <v>2241556</v>
      </c>
      <c r="F2294" s="270">
        <v>30000</v>
      </c>
      <c r="G2294" s="270">
        <v>3537819</v>
      </c>
      <c r="H2294" s="270">
        <f t="shared" si="360"/>
        <v>5809375</v>
      </c>
      <c r="I2294" s="270">
        <f t="shared" si="361"/>
        <v>11207780</v>
      </c>
      <c r="J2294" s="270">
        <f t="shared" si="362"/>
        <v>150000</v>
      </c>
      <c r="K2294" s="270">
        <f t="shared" si="363"/>
        <v>17689095</v>
      </c>
      <c r="L2294" s="270">
        <f t="shared" si="364"/>
        <v>29046875</v>
      </c>
    </row>
    <row r="2295" spans="1:12" x14ac:dyDescent="0.25">
      <c r="A2295" s="268"/>
      <c r="B2295" s="268"/>
      <c r="C2295" s="346" t="s">
        <v>984</v>
      </c>
      <c r="D2295" s="270">
        <v>9</v>
      </c>
      <c r="E2295" s="270">
        <v>2241556</v>
      </c>
      <c r="F2295" s="270">
        <v>30000</v>
      </c>
      <c r="G2295" s="270">
        <v>3912102</v>
      </c>
      <c r="H2295" s="270">
        <f t="shared" si="360"/>
        <v>6183658</v>
      </c>
      <c r="I2295" s="270">
        <f t="shared" si="361"/>
        <v>20174004</v>
      </c>
      <c r="J2295" s="270">
        <f t="shared" si="362"/>
        <v>270000</v>
      </c>
      <c r="K2295" s="270">
        <f t="shared" si="363"/>
        <v>35208918</v>
      </c>
      <c r="L2295" s="270">
        <f t="shared" si="364"/>
        <v>55652922</v>
      </c>
    </row>
    <row r="2296" spans="1:12" x14ac:dyDescent="0.25">
      <c r="A2296" s="268"/>
      <c r="B2296" s="268"/>
      <c r="C2296" s="346" t="s">
        <v>855</v>
      </c>
      <c r="D2296" s="270">
        <v>7</v>
      </c>
      <c r="E2296" s="270">
        <v>2241556</v>
      </c>
      <c r="F2296" s="270">
        <v>30000</v>
      </c>
      <c r="G2296" s="270">
        <v>3912102</v>
      </c>
      <c r="H2296" s="270">
        <f t="shared" si="360"/>
        <v>6183658</v>
      </c>
      <c r="I2296" s="270">
        <f t="shared" si="361"/>
        <v>15690892</v>
      </c>
      <c r="J2296" s="270">
        <f t="shared" si="362"/>
        <v>210000</v>
      </c>
      <c r="K2296" s="270">
        <f t="shared" si="363"/>
        <v>27384714</v>
      </c>
      <c r="L2296" s="270">
        <f t="shared" si="364"/>
        <v>43285606</v>
      </c>
    </row>
    <row r="2297" spans="1:12" x14ac:dyDescent="0.25">
      <c r="A2297" s="268"/>
      <c r="B2297" s="268"/>
      <c r="C2297" s="346" t="s">
        <v>985</v>
      </c>
      <c r="D2297" s="270">
        <v>5</v>
      </c>
      <c r="E2297" s="270">
        <v>2311664</v>
      </c>
      <c r="F2297" s="270">
        <v>30000</v>
      </c>
      <c r="G2297" s="270">
        <v>4026222</v>
      </c>
      <c r="H2297" s="270">
        <f t="shared" si="360"/>
        <v>6367886</v>
      </c>
      <c r="I2297" s="270">
        <f t="shared" si="361"/>
        <v>11558320</v>
      </c>
      <c r="J2297" s="270">
        <f t="shared" si="362"/>
        <v>150000</v>
      </c>
      <c r="K2297" s="270">
        <f t="shared" si="363"/>
        <v>20131110</v>
      </c>
      <c r="L2297" s="270">
        <f t="shared" si="364"/>
        <v>31839430</v>
      </c>
    </row>
    <row r="2298" spans="1:12" x14ac:dyDescent="0.25">
      <c r="A2298" s="268"/>
      <c r="B2298" s="268"/>
      <c r="C2298" s="346" t="s">
        <v>868</v>
      </c>
      <c r="D2298" s="270">
        <v>2</v>
      </c>
      <c r="E2298" s="270">
        <v>2311664</v>
      </c>
      <c r="F2298" s="270">
        <v>30000</v>
      </c>
      <c r="G2298" s="270">
        <v>4026222</v>
      </c>
      <c r="H2298" s="270">
        <f t="shared" si="360"/>
        <v>6367886</v>
      </c>
      <c r="I2298" s="270">
        <f t="shared" si="361"/>
        <v>4623328</v>
      </c>
      <c r="J2298" s="270">
        <f t="shared" si="362"/>
        <v>60000</v>
      </c>
      <c r="K2298" s="270">
        <f t="shared" si="363"/>
        <v>8052444</v>
      </c>
      <c r="L2298" s="270">
        <f t="shared" si="364"/>
        <v>12735772</v>
      </c>
    </row>
    <row r="2299" spans="1:12" x14ac:dyDescent="0.25">
      <c r="A2299" s="268"/>
      <c r="B2299" s="268"/>
      <c r="C2299" s="346" t="s">
        <v>986</v>
      </c>
      <c r="D2299" s="270">
        <v>12</v>
      </c>
      <c r="E2299" s="270">
        <v>2381772</v>
      </c>
      <c r="F2299" s="270">
        <v>30000</v>
      </c>
      <c r="G2299" s="270">
        <v>4140242</v>
      </c>
      <c r="H2299" s="270">
        <f t="shared" si="360"/>
        <v>6552014</v>
      </c>
      <c r="I2299" s="270">
        <f t="shared" si="361"/>
        <v>28581264</v>
      </c>
      <c r="J2299" s="270">
        <f t="shared" si="362"/>
        <v>360000</v>
      </c>
      <c r="K2299" s="270">
        <f t="shared" si="363"/>
        <v>49682904</v>
      </c>
      <c r="L2299" s="270">
        <f t="shared" si="364"/>
        <v>78624168</v>
      </c>
    </row>
    <row r="2300" spans="1:12" x14ac:dyDescent="0.25">
      <c r="A2300" s="268"/>
      <c r="B2300" s="268"/>
      <c r="C2300" s="346" t="s">
        <v>437</v>
      </c>
      <c r="D2300" s="270">
        <v>7</v>
      </c>
      <c r="E2300" s="270">
        <v>2381772</v>
      </c>
      <c r="F2300" s="270">
        <v>30000</v>
      </c>
      <c r="G2300" s="270">
        <v>4140242</v>
      </c>
      <c r="H2300" s="270">
        <f t="shared" si="360"/>
        <v>6552014</v>
      </c>
      <c r="I2300" s="270">
        <f t="shared" si="361"/>
        <v>16672404</v>
      </c>
      <c r="J2300" s="270">
        <f t="shared" si="362"/>
        <v>210000</v>
      </c>
      <c r="K2300" s="270">
        <f t="shared" si="363"/>
        <v>28981694</v>
      </c>
      <c r="L2300" s="270">
        <f t="shared" si="364"/>
        <v>45864098</v>
      </c>
    </row>
    <row r="2301" spans="1:12" x14ac:dyDescent="0.25">
      <c r="A2301" s="268"/>
      <c r="B2301" s="268"/>
      <c r="C2301" s="346" t="s">
        <v>481</v>
      </c>
      <c r="D2301" s="270">
        <v>4</v>
      </c>
      <c r="E2301" s="270">
        <v>2473546</v>
      </c>
      <c r="F2301" s="270">
        <v>30000</v>
      </c>
      <c r="G2301" s="270">
        <v>4486581</v>
      </c>
      <c r="H2301" s="270">
        <f t="shared" si="360"/>
        <v>6990127</v>
      </c>
      <c r="I2301" s="270">
        <f t="shared" si="361"/>
        <v>9894184</v>
      </c>
      <c r="J2301" s="270">
        <f t="shared" si="362"/>
        <v>120000</v>
      </c>
      <c r="K2301" s="270">
        <f t="shared" si="363"/>
        <v>17946324</v>
      </c>
      <c r="L2301" s="270">
        <f t="shared" si="364"/>
        <v>27960508</v>
      </c>
    </row>
    <row r="2302" spans="1:12" x14ac:dyDescent="0.25">
      <c r="A2302" s="268"/>
      <c r="B2302" s="268"/>
      <c r="C2302" s="346" t="s">
        <v>402</v>
      </c>
      <c r="D2302" s="270">
        <v>5</v>
      </c>
      <c r="E2302" s="270">
        <v>2553995</v>
      </c>
      <c r="F2302" s="270">
        <v>30000</v>
      </c>
      <c r="G2302" s="270">
        <v>4624022</v>
      </c>
      <c r="H2302" s="270">
        <f t="shared" si="360"/>
        <v>7208017</v>
      </c>
      <c r="I2302" s="270">
        <f t="shared" si="361"/>
        <v>12769975</v>
      </c>
      <c r="J2302" s="270">
        <f t="shared" si="362"/>
        <v>150000</v>
      </c>
      <c r="K2302" s="270">
        <f t="shared" si="363"/>
        <v>23120110</v>
      </c>
      <c r="L2302" s="270">
        <f t="shared" si="364"/>
        <v>36040085</v>
      </c>
    </row>
    <row r="2303" spans="1:12" x14ac:dyDescent="0.25">
      <c r="A2303" s="268"/>
      <c r="B2303" s="268"/>
      <c r="C2303" s="346" t="s">
        <v>403</v>
      </c>
      <c r="D2303" s="270">
        <v>2</v>
      </c>
      <c r="E2303" s="270">
        <v>2634444</v>
      </c>
      <c r="F2303" s="270">
        <v>30000</v>
      </c>
      <c r="G2303" s="270">
        <v>4757150</v>
      </c>
      <c r="H2303" s="270">
        <f t="shared" si="360"/>
        <v>7421594</v>
      </c>
      <c r="I2303" s="270">
        <f t="shared" si="361"/>
        <v>5268888</v>
      </c>
      <c r="J2303" s="270">
        <f t="shared" si="362"/>
        <v>60000</v>
      </c>
      <c r="K2303" s="270">
        <f t="shared" si="363"/>
        <v>9514300</v>
      </c>
      <c r="L2303" s="270">
        <f t="shared" si="364"/>
        <v>14843188</v>
      </c>
    </row>
    <row r="2304" spans="1:12" x14ac:dyDescent="0.25">
      <c r="A2304" s="268"/>
      <c r="B2304" s="268"/>
      <c r="C2304" s="346" t="s">
        <v>404</v>
      </c>
      <c r="D2304" s="270">
        <v>2</v>
      </c>
      <c r="E2304" s="270">
        <v>2714893</v>
      </c>
      <c r="F2304" s="270">
        <v>30000</v>
      </c>
      <c r="G2304" s="270">
        <v>4890271</v>
      </c>
      <c r="H2304" s="270">
        <f t="shared" si="360"/>
        <v>7635164</v>
      </c>
      <c r="I2304" s="270">
        <f t="shared" si="361"/>
        <v>5429786</v>
      </c>
      <c r="J2304" s="270">
        <f t="shared" si="362"/>
        <v>60000</v>
      </c>
      <c r="K2304" s="270">
        <f t="shared" si="363"/>
        <v>9780542</v>
      </c>
      <c r="L2304" s="270">
        <f t="shared" si="364"/>
        <v>15270328</v>
      </c>
    </row>
    <row r="2305" spans="1:15" x14ac:dyDescent="0.25">
      <c r="A2305" s="268"/>
      <c r="B2305" s="268"/>
      <c r="C2305" s="346" t="s">
        <v>987</v>
      </c>
      <c r="D2305" s="270">
        <v>3</v>
      </c>
      <c r="E2305" s="270">
        <v>2875791</v>
      </c>
      <c r="F2305" s="270">
        <v>30000</v>
      </c>
      <c r="G2305" s="270">
        <v>5156515</v>
      </c>
      <c r="H2305" s="270">
        <f t="shared" si="360"/>
        <v>8062306</v>
      </c>
      <c r="I2305" s="270">
        <f t="shared" si="361"/>
        <v>8627373</v>
      </c>
      <c r="J2305" s="270">
        <f t="shared" si="362"/>
        <v>90000</v>
      </c>
      <c r="K2305" s="270">
        <f t="shared" si="363"/>
        <v>15469545</v>
      </c>
      <c r="L2305" s="270">
        <f t="shared" si="364"/>
        <v>24186918</v>
      </c>
    </row>
    <row r="2306" spans="1:15" x14ac:dyDescent="0.25">
      <c r="A2306" s="268"/>
      <c r="B2306" s="268"/>
      <c r="C2306" s="346" t="s">
        <v>429</v>
      </c>
      <c r="D2306" s="270">
        <v>13</v>
      </c>
      <c r="E2306" s="270">
        <v>2875791</v>
      </c>
      <c r="F2306" s="270">
        <v>30000</v>
      </c>
      <c r="G2306" s="270">
        <v>5156515</v>
      </c>
      <c r="H2306" s="270">
        <f t="shared" si="360"/>
        <v>8062306</v>
      </c>
      <c r="I2306" s="270">
        <f t="shared" si="361"/>
        <v>37385283</v>
      </c>
      <c r="J2306" s="270">
        <f t="shared" si="362"/>
        <v>390000</v>
      </c>
      <c r="K2306" s="270">
        <f t="shared" si="363"/>
        <v>67034695</v>
      </c>
      <c r="L2306" s="270">
        <f t="shared" si="364"/>
        <v>104809978</v>
      </c>
    </row>
    <row r="2307" spans="1:15" x14ac:dyDescent="0.25">
      <c r="A2307" s="268"/>
      <c r="B2307" s="268" t="s">
        <v>1</v>
      </c>
      <c r="C2307" s="346"/>
      <c r="D2307" s="269">
        <f t="shared" ref="D2307:L2307" si="365">SUM(D2190:D2306)</f>
        <v>525</v>
      </c>
      <c r="E2307" s="269">
        <f t="shared" si="365"/>
        <v>133000765</v>
      </c>
      <c r="F2307" s="269">
        <f t="shared" si="365"/>
        <v>3510000</v>
      </c>
      <c r="G2307" s="269">
        <f t="shared" si="365"/>
        <v>217293364</v>
      </c>
      <c r="H2307" s="269">
        <f t="shared" si="365"/>
        <v>353804129</v>
      </c>
      <c r="I2307" s="269">
        <f t="shared" si="365"/>
        <v>661740655</v>
      </c>
      <c r="J2307" s="269">
        <f t="shared" si="365"/>
        <v>15750000</v>
      </c>
      <c r="K2307" s="269">
        <f t="shared" si="365"/>
        <v>1102674115</v>
      </c>
      <c r="L2307" s="269">
        <f t="shared" si="365"/>
        <v>1780164770</v>
      </c>
    </row>
    <row r="2308" spans="1:15" x14ac:dyDescent="0.25">
      <c r="A2308" s="268"/>
      <c r="B2308" s="268"/>
      <c r="C2308" s="744" t="s">
        <v>429</v>
      </c>
      <c r="D2308" s="270">
        <v>4</v>
      </c>
      <c r="E2308" s="270">
        <v>2300633</v>
      </c>
      <c r="F2308" s="270">
        <v>24000</v>
      </c>
      <c r="G2308" s="270">
        <v>1605644</v>
      </c>
      <c r="H2308" s="270">
        <f>SUM(E2308:G2308)</f>
        <v>3930277</v>
      </c>
      <c r="I2308" s="270">
        <f>D2308*E2308</f>
        <v>9202532</v>
      </c>
      <c r="J2308" s="270">
        <f>D2308*F2308</f>
        <v>96000</v>
      </c>
      <c r="K2308" s="270">
        <f>D2308*G2308</f>
        <v>6422576</v>
      </c>
      <c r="L2308" s="270">
        <f t="shared" si="364"/>
        <v>15721108</v>
      </c>
    </row>
    <row r="2309" spans="1:15" x14ac:dyDescent="0.25">
      <c r="A2309" s="268"/>
      <c r="B2309" s="268"/>
      <c r="C2309" s="346" t="s">
        <v>437</v>
      </c>
      <c r="D2309" s="270">
        <v>1</v>
      </c>
      <c r="E2309" s="270">
        <v>1905418</v>
      </c>
      <c r="F2309" s="270">
        <v>24000</v>
      </c>
      <c r="G2309" s="270">
        <v>1266344</v>
      </c>
      <c r="H2309" s="270">
        <f>SUM(E2309:G2309)</f>
        <v>3195762</v>
      </c>
      <c r="I2309" s="270">
        <f>D2309*E2309</f>
        <v>1905418</v>
      </c>
      <c r="J2309" s="270">
        <f>D2309*F2309</f>
        <v>24000</v>
      </c>
      <c r="K2309" s="270">
        <f>D2309*G2309</f>
        <v>1266344</v>
      </c>
      <c r="L2309" s="270">
        <f t="shared" si="364"/>
        <v>3195762</v>
      </c>
    </row>
    <row r="2310" spans="1:15" x14ac:dyDescent="0.25">
      <c r="A2310" s="268"/>
      <c r="B2310" s="268"/>
      <c r="C2310" s="746" t="s">
        <v>306</v>
      </c>
      <c r="D2310" s="270">
        <v>1</v>
      </c>
      <c r="E2310" s="270">
        <v>405557</v>
      </c>
      <c r="F2310" s="270">
        <v>24000</v>
      </c>
      <c r="G2310" s="270">
        <v>293672</v>
      </c>
      <c r="H2310" s="270">
        <f>SUM(E2310:G2310)</f>
        <v>723229</v>
      </c>
      <c r="I2310" s="270">
        <f>D2310*E2310</f>
        <v>405557</v>
      </c>
      <c r="J2310" s="270">
        <f>D2310*F2310</f>
        <v>24000</v>
      </c>
      <c r="K2310" s="270">
        <f>D2310*G2310</f>
        <v>293672</v>
      </c>
      <c r="L2310" s="270">
        <f>D2310*H2310</f>
        <v>723229</v>
      </c>
    </row>
    <row r="2311" spans="1:15" x14ac:dyDescent="0.25">
      <c r="A2311" s="268"/>
      <c r="B2311" s="268" t="s">
        <v>1</v>
      </c>
      <c r="C2311" s="271" t="s">
        <v>444</v>
      </c>
      <c r="D2311" s="270">
        <f t="shared" ref="D2311:L2311" si="366">SUM(D2308:D2310)</f>
        <v>6</v>
      </c>
      <c r="E2311" s="270">
        <f t="shared" si="366"/>
        <v>4611608</v>
      </c>
      <c r="F2311" s="270">
        <f t="shared" si="366"/>
        <v>72000</v>
      </c>
      <c r="G2311" s="270">
        <f t="shared" si="366"/>
        <v>3165660</v>
      </c>
      <c r="H2311" s="270">
        <f t="shared" si="366"/>
        <v>7849268</v>
      </c>
      <c r="I2311" s="270">
        <f t="shared" si="366"/>
        <v>11513507</v>
      </c>
      <c r="J2311" s="270">
        <f t="shared" si="366"/>
        <v>144000</v>
      </c>
      <c r="K2311" s="270">
        <f t="shared" si="366"/>
        <v>7982592</v>
      </c>
      <c r="L2311" s="270">
        <f t="shared" si="366"/>
        <v>19640099</v>
      </c>
    </row>
    <row r="2312" spans="1:15" x14ac:dyDescent="0.25">
      <c r="A2312" s="259" t="s">
        <v>428</v>
      </c>
      <c r="B2312" s="261"/>
      <c r="C2312" s="346" t="s">
        <v>444</v>
      </c>
      <c r="D2312" s="269">
        <f t="shared" ref="D2312:L2312" si="367">SUM(D2307,D2311)</f>
        <v>531</v>
      </c>
      <c r="E2312" s="269">
        <f t="shared" si="367"/>
        <v>137612373</v>
      </c>
      <c r="F2312" s="269">
        <f t="shared" si="367"/>
        <v>3582000</v>
      </c>
      <c r="G2312" s="269">
        <f t="shared" si="367"/>
        <v>220459024</v>
      </c>
      <c r="H2312" s="269">
        <f t="shared" si="367"/>
        <v>361653397</v>
      </c>
      <c r="I2312" s="269">
        <f t="shared" si="367"/>
        <v>673254162</v>
      </c>
      <c r="J2312" s="269">
        <f t="shared" si="367"/>
        <v>15894000</v>
      </c>
      <c r="K2312" s="269">
        <f t="shared" si="367"/>
        <v>1110656707</v>
      </c>
      <c r="L2312" s="269">
        <f t="shared" si="367"/>
        <v>1799804869</v>
      </c>
    </row>
    <row r="2313" spans="1:15" x14ac:dyDescent="0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</row>
    <row r="2314" spans="1:15" x14ac:dyDescent="0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</row>
    <row r="2315" spans="1:15" x14ac:dyDescent="0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</row>
    <row r="2316" spans="1:15" x14ac:dyDescent="0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</row>
    <row r="2317" spans="1:15" x14ac:dyDescent="0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</row>
    <row r="2318" spans="1:15" x14ac:dyDescent="0.25">
      <c r="A2318" s="982" t="s">
        <v>226</v>
      </c>
      <c r="B2318" s="982"/>
      <c r="C2318" s="982"/>
      <c r="D2318" s="982"/>
      <c r="E2318" s="982"/>
      <c r="F2318" s="982"/>
      <c r="G2318" s="982"/>
      <c r="H2318" s="982"/>
      <c r="I2318" s="982"/>
      <c r="J2318" s="982"/>
      <c r="K2318" s="982"/>
      <c r="L2318" s="982"/>
      <c r="M2318" s="276"/>
      <c r="N2318" s="276"/>
      <c r="O2318" s="276"/>
    </row>
    <row r="2319" spans="1:15" x14ac:dyDescent="0.25">
      <c r="A2319" s="982" t="s">
        <v>227</v>
      </c>
      <c r="B2319" s="983"/>
      <c r="C2319" s="983"/>
      <c r="D2319" s="983"/>
      <c r="E2319" s="983"/>
      <c r="F2319" s="983"/>
      <c r="G2319" s="983"/>
      <c r="H2319" s="983"/>
      <c r="I2319" s="983"/>
      <c r="J2319" s="983"/>
      <c r="K2319" s="983"/>
      <c r="L2319" s="983"/>
      <c r="M2319" s="276"/>
      <c r="N2319" s="276"/>
      <c r="O2319" s="276"/>
    </row>
    <row r="2320" spans="1:15" x14ac:dyDescent="0.25">
      <c r="A2320" s="984" t="s">
        <v>988</v>
      </c>
      <c r="B2320" s="984"/>
      <c r="C2320" s="984"/>
      <c r="D2320" s="984"/>
      <c r="E2320" s="984"/>
      <c r="F2320" s="984"/>
      <c r="G2320" s="984"/>
      <c r="H2320" s="984"/>
      <c r="I2320" s="984"/>
      <c r="J2320" s="984"/>
      <c r="K2320" s="984"/>
      <c r="L2320" s="747"/>
      <c r="M2320" s="278"/>
      <c r="N2320" s="277"/>
    </row>
    <row r="2321" spans="1:12" ht="51" x14ac:dyDescent="0.25">
      <c r="A2321" s="279" t="s">
        <v>595</v>
      </c>
      <c r="B2321" s="279" t="s">
        <v>823</v>
      </c>
      <c r="C2321" s="279" t="s">
        <v>798</v>
      </c>
      <c r="D2321" s="279" t="s">
        <v>229</v>
      </c>
      <c r="E2321" s="279" t="s">
        <v>468</v>
      </c>
      <c r="F2321" s="503" t="s">
        <v>231</v>
      </c>
      <c r="G2321" s="279" t="s">
        <v>232</v>
      </c>
      <c r="H2321" s="279" t="s">
        <v>233</v>
      </c>
      <c r="I2321" s="279" t="s">
        <v>476</v>
      </c>
      <c r="J2321" s="279" t="s">
        <v>234</v>
      </c>
      <c r="K2321" s="748" t="s">
        <v>799</v>
      </c>
      <c r="L2321" s="7"/>
    </row>
    <row r="2322" spans="1:12" x14ac:dyDescent="0.25">
      <c r="A2322" s="749"/>
      <c r="B2322" s="750"/>
      <c r="C2322" s="750"/>
      <c r="D2322" s="750"/>
      <c r="E2322" s="750"/>
      <c r="F2322" s="751"/>
      <c r="G2322" s="752" t="s">
        <v>235</v>
      </c>
      <c r="H2322" s="752" t="s">
        <v>235</v>
      </c>
      <c r="I2322" s="752" t="s">
        <v>235</v>
      </c>
      <c r="J2322" s="752" t="s">
        <v>235</v>
      </c>
      <c r="K2322" s="752" t="s">
        <v>235</v>
      </c>
      <c r="L2322" s="7"/>
    </row>
    <row r="2323" spans="1:12" x14ac:dyDescent="0.25">
      <c r="A2323" s="750"/>
      <c r="B2323" s="459" t="s">
        <v>267</v>
      </c>
      <c r="C2323" s="753">
        <v>1</v>
      </c>
      <c r="D2323" s="753">
        <v>438011</v>
      </c>
      <c r="E2323" s="753">
        <v>30000</v>
      </c>
      <c r="F2323" s="751">
        <v>88169</v>
      </c>
      <c r="G2323" s="754">
        <f>SUM(D2323:F2323)</f>
        <v>556180</v>
      </c>
      <c r="H2323" s="754">
        <f>C2323*D2323</f>
        <v>438011</v>
      </c>
      <c r="I2323" s="754">
        <f>C2323*E2323</f>
        <v>30000</v>
      </c>
      <c r="J2323" s="754">
        <f>C2323*F2323</f>
        <v>88169</v>
      </c>
      <c r="K2323" s="754">
        <f>C2323*G2323</f>
        <v>556180</v>
      </c>
      <c r="L2323" s="7"/>
    </row>
    <row r="2324" spans="1:12" x14ac:dyDescent="0.25">
      <c r="A2324" s="750"/>
      <c r="B2324" s="459" t="s">
        <v>268</v>
      </c>
      <c r="C2324" s="753">
        <v>1</v>
      </c>
      <c r="D2324" s="753">
        <v>450558</v>
      </c>
      <c r="E2324" s="753">
        <v>30000</v>
      </c>
      <c r="F2324" s="751">
        <v>89225</v>
      </c>
      <c r="G2324" s="754">
        <f t="shared" ref="G2324:G2387" si="368">SUM(D2324:F2324)</f>
        <v>569783</v>
      </c>
      <c r="H2324" s="754">
        <f t="shared" ref="H2324:H2387" si="369">C2324*D2324</f>
        <v>450558</v>
      </c>
      <c r="I2324" s="754">
        <f t="shared" ref="I2324:I2387" si="370">C2324*E2324</f>
        <v>30000</v>
      </c>
      <c r="J2324" s="754">
        <f t="shared" ref="J2324:J2387" si="371">C2324*F2324</f>
        <v>89225</v>
      </c>
      <c r="K2324" s="754">
        <f t="shared" ref="K2324:K2387" si="372">C2324*G2324</f>
        <v>569783</v>
      </c>
      <c r="L2324" s="7"/>
    </row>
    <row r="2325" spans="1:12" x14ac:dyDescent="0.25">
      <c r="A2325" s="750"/>
      <c r="B2325" s="459" t="s">
        <v>270</v>
      </c>
      <c r="C2325" s="753">
        <v>2</v>
      </c>
      <c r="D2325" s="753">
        <v>475652</v>
      </c>
      <c r="E2325" s="753">
        <v>30000</v>
      </c>
      <c r="F2325" s="751">
        <v>91334</v>
      </c>
      <c r="G2325" s="754">
        <f t="shared" si="368"/>
        <v>596986</v>
      </c>
      <c r="H2325" s="754">
        <f t="shared" si="369"/>
        <v>951304</v>
      </c>
      <c r="I2325" s="754">
        <f t="shared" si="370"/>
        <v>60000</v>
      </c>
      <c r="J2325" s="754">
        <f t="shared" si="371"/>
        <v>182668</v>
      </c>
      <c r="K2325" s="754">
        <f t="shared" si="372"/>
        <v>1193972</v>
      </c>
      <c r="L2325" s="7"/>
    </row>
    <row r="2326" spans="1:12" x14ac:dyDescent="0.25">
      <c r="A2326" s="750"/>
      <c r="B2326" s="459" t="s">
        <v>273</v>
      </c>
      <c r="C2326" s="753">
        <v>2</v>
      </c>
      <c r="D2326" s="753">
        <v>513293</v>
      </c>
      <c r="E2326" s="753">
        <v>30000</v>
      </c>
      <c r="F2326" s="751">
        <v>94482</v>
      </c>
      <c r="G2326" s="754">
        <f t="shared" si="368"/>
        <v>637775</v>
      </c>
      <c r="H2326" s="754">
        <f t="shared" si="369"/>
        <v>1026586</v>
      </c>
      <c r="I2326" s="754">
        <f t="shared" si="370"/>
        <v>60000</v>
      </c>
      <c r="J2326" s="754">
        <f t="shared" si="371"/>
        <v>188964</v>
      </c>
      <c r="K2326" s="754">
        <f t="shared" si="372"/>
        <v>1275550</v>
      </c>
      <c r="L2326" s="7"/>
    </row>
    <row r="2327" spans="1:12" x14ac:dyDescent="0.25">
      <c r="A2327" s="750"/>
      <c r="B2327" s="459" t="s">
        <v>281</v>
      </c>
      <c r="C2327" s="753">
        <v>7</v>
      </c>
      <c r="D2327" s="753">
        <v>496939</v>
      </c>
      <c r="E2327" s="753">
        <v>30000</v>
      </c>
      <c r="F2327" s="751">
        <v>189955</v>
      </c>
      <c r="G2327" s="754">
        <f t="shared" si="368"/>
        <v>716894</v>
      </c>
      <c r="H2327" s="754">
        <f t="shared" si="369"/>
        <v>3478573</v>
      </c>
      <c r="I2327" s="754">
        <f t="shared" si="370"/>
        <v>210000</v>
      </c>
      <c r="J2327" s="754">
        <f t="shared" si="371"/>
        <v>1329685</v>
      </c>
      <c r="K2327" s="754">
        <f t="shared" si="372"/>
        <v>5018258</v>
      </c>
      <c r="L2327" s="7"/>
    </row>
    <row r="2328" spans="1:12" x14ac:dyDescent="0.25">
      <c r="A2328" s="750"/>
      <c r="B2328" s="459" t="s">
        <v>282</v>
      </c>
      <c r="C2328" s="753">
        <v>1</v>
      </c>
      <c r="D2328" s="753">
        <v>512228</v>
      </c>
      <c r="E2328" s="753">
        <v>30000</v>
      </c>
      <c r="F2328" s="751">
        <v>195193</v>
      </c>
      <c r="G2328" s="754">
        <f t="shared" si="368"/>
        <v>737421</v>
      </c>
      <c r="H2328" s="754">
        <f t="shared" si="369"/>
        <v>512228</v>
      </c>
      <c r="I2328" s="754">
        <f t="shared" si="370"/>
        <v>30000</v>
      </c>
      <c r="J2328" s="754">
        <f t="shared" si="371"/>
        <v>195193</v>
      </c>
      <c r="K2328" s="754">
        <f t="shared" si="372"/>
        <v>737421</v>
      </c>
      <c r="L2328" s="7"/>
    </row>
    <row r="2329" spans="1:12" x14ac:dyDescent="0.25">
      <c r="A2329" s="750"/>
      <c r="B2329" s="459" t="s">
        <v>283</v>
      </c>
      <c r="C2329" s="753">
        <v>9</v>
      </c>
      <c r="D2329" s="753">
        <v>527517</v>
      </c>
      <c r="E2329" s="753">
        <v>30000</v>
      </c>
      <c r="F2329" s="751">
        <v>200432</v>
      </c>
      <c r="G2329" s="754">
        <f t="shared" si="368"/>
        <v>757949</v>
      </c>
      <c r="H2329" s="754">
        <f t="shared" si="369"/>
        <v>4747653</v>
      </c>
      <c r="I2329" s="754">
        <f t="shared" si="370"/>
        <v>270000</v>
      </c>
      <c r="J2329" s="754">
        <f t="shared" si="371"/>
        <v>1803888</v>
      </c>
      <c r="K2329" s="754">
        <f t="shared" si="372"/>
        <v>6821541</v>
      </c>
      <c r="L2329" s="7"/>
    </row>
    <row r="2330" spans="1:12" x14ac:dyDescent="0.25">
      <c r="A2330" s="750"/>
      <c r="B2330" s="459" t="s">
        <v>286</v>
      </c>
      <c r="C2330" s="753">
        <v>1</v>
      </c>
      <c r="D2330" s="753">
        <v>573384</v>
      </c>
      <c r="E2330" s="753">
        <v>30000</v>
      </c>
      <c r="F2330" s="751">
        <v>315788</v>
      </c>
      <c r="G2330" s="754">
        <f t="shared" si="368"/>
        <v>919172</v>
      </c>
      <c r="H2330" s="754">
        <f t="shared" si="369"/>
        <v>573384</v>
      </c>
      <c r="I2330" s="754">
        <f t="shared" si="370"/>
        <v>30000</v>
      </c>
      <c r="J2330" s="754">
        <f t="shared" si="371"/>
        <v>315788</v>
      </c>
      <c r="K2330" s="754">
        <f t="shared" si="372"/>
        <v>919172</v>
      </c>
      <c r="L2330" s="7"/>
    </row>
    <row r="2331" spans="1:12" x14ac:dyDescent="0.25">
      <c r="A2331" s="750"/>
      <c r="B2331" s="459" t="s">
        <v>295</v>
      </c>
      <c r="C2331" s="753">
        <v>47</v>
      </c>
      <c r="D2331" s="753">
        <v>767605</v>
      </c>
      <c r="E2331" s="753">
        <v>30000</v>
      </c>
      <c r="F2331" s="751">
        <v>277363</v>
      </c>
      <c r="G2331" s="754">
        <f t="shared" si="368"/>
        <v>1074968</v>
      </c>
      <c r="H2331" s="754">
        <f t="shared" si="369"/>
        <v>36077435</v>
      </c>
      <c r="I2331" s="754">
        <f t="shared" si="370"/>
        <v>1410000</v>
      </c>
      <c r="J2331" s="754">
        <f t="shared" si="371"/>
        <v>13036061</v>
      </c>
      <c r="K2331" s="754">
        <f t="shared" si="372"/>
        <v>50523496</v>
      </c>
      <c r="L2331" s="7"/>
    </row>
    <row r="2332" spans="1:12" x14ac:dyDescent="0.25">
      <c r="A2332" s="750"/>
      <c r="B2332" s="459" t="s">
        <v>296</v>
      </c>
      <c r="C2332" s="753">
        <v>6</v>
      </c>
      <c r="D2332" s="753">
        <v>795691</v>
      </c>
      <c r="E2332" s="753">
        <v>30000</v>
      </c>
      <c r="F2332" s="751">
        <v>273039</v>
      </c>
      <c r="G2332" s="754">
        <f t="shared" si="368"/>
        <v>1098730</v>
      </c>
      <c r="H2332" s="754">
        <f t="shared" si="369"/>
        <v>4774146</v>
      </c>
      <c r="I2332" s="754">
        <f t="shared" si="370"/>
        <v>180000</v>
      </c>
      <c r="J2332" s="754">
        <f t="shared" si="371"/>
        <v>1638234</v>
      </c>
      <c r="K2332" s="754">
        <f t="shared" si="372"/>
        <v>6592380</v>
      </c>
      <c r="L2332" s="7"/>
    </row>
    <row r="2333" spans="1:12" x14ac:dyDescent="0.25">
      <c r="A2333" s="750"/>
      <c r="B2333" s="459" t="s">
        <v>298</v>
      </c>
      <c r="C2333" s="753">
        <v>1</v>
      </c>
      <c r="D2333" s="753">
        <v>851864</v>
      </c>
      <c r="E2333" s="753">
        <v>30000</v>
      </c>
      <c r="F2333" s="751">
        <v>301720</v>
      </c>
      <c r="G2333" s="754">
        <f t="shared" si="368"/>
        <v>1183584</v>
      </c>
      <c r="H2333" s="754">
        <f t="shared" si="369"/>
        <v>851864</v>
      </c>
      <c r="I2333" s="754">
        <f t="shared" si="370"/>
        <v>30000</v>
      </c>
      <c r="J2333" s="754">
        <f t="shared" si="371"/>
        <v>301720</v>
      </c>
      <c r="K2333" s="754">
        <f t="shared" si="372"/>
        <v>1183584</v>
      </c>
      <c r="L2333" s="7"/>
    </row>
    <row r="2334" spans="1:12" x14ac:dyDescent="0.25">
      <c r="A2334" s="750"/>
      <c r="B2334" s="459" t="s">
        <v>299</v>
      </c>
      <c r="C2334" s="753">
        <v>1</v>
      </c>
      <c r="D2334" s="753">
        <v>879950</v>
      </c>
      <c r="E2334" s="753">
        <v>30000</v>
      </c>
      <c r="F2334" s="751">
        <v>409838</v>
      </c>
      <c r="G2334" s="754">
        <f t="shared" si="368"/>
        <v>1319788</v>
      </c>
      <c r="H2334" s="754">
        <f t="shared" si="369"/>
        <v>879950</v>
      </c>
      <c r="I2334" s="754">
        <f t="shared" si="370"/>
        <v>30000</v>
      </c>
      <c r="J2334" s="754">
        <f t="shared" si="371"/>
        <v>409838</v>
      </c>
      <c r="K2334" s="754">
        <f t="shared" si="372"/>
        <v>1319788</v>
      </c>
      <c r="L2334" s="7"/>
    </row>
    <row r="2335" spans="1:12" x14ac:dyDescent="0.25">
      <c r="A2335" s="750"/>
      <c r="B2335" s="459" t="s">
        <v>300</v>
      </c>
      <c r="C2335" s="753">
        <v>2</v>
      </c>
      <c r="D2335" s="753">
        <v>908037</v>
      </c>
      <c r="E2335" s="753">
        <v>30000</v>
      </c>
      <c r="F2335" s="751">
        <v>317956</v>
      </c>
      <c r="G2335" s="754">
        <f t="shared" si="368"/>
        <v>1255993</v>
      </c>
      <c r="H2335" s="754">
        <f t="shared" si="369"/>
        <v>1816074</v>
      </c>
      <c r="I2335" s="754">
        <f t="shared" si="370"/>
        <v>60000</v>
      </c>
      <c r="J2335" s="754">
        <f t="shared" si="371"/>
        <v>635912</v>
      </c>
      <c r="K2335" s="754">
        <f t="shared" si="372"/>
        <v>2511986</v>
      </c>
      <c r="L2335" s="7"/>
    </row>
    <row r="2336" spans="1:12" x14ac:dyDescent="0.25">
      <c r="A2336" s="750"/>
      <c r="B2336" s="459" t="s">
        <v>301</v>
      </c>
      <c r="C2336" s="753">
        <v>1</v>
      </c>
      <c r="D2336" s="753">
        <v>936123</v>
      </c>
      <c r="E2336" s="753">
        <v>30000</v>
      </c>
      <c r="F2336" s="751">
        <v>326519</v>
      </c>
      <c r="G2336" s="754">
        <f t="shared" si="368"/>
        <v>1292642</v>
      </c>
      <c r="H2336" s="754">
        <f t="shared" si="369"/>
        <v>936123</v>
      </c>
      <c r="I2336" s="754">
        <f t="shared" si="370"/>
        <v>30000</v>
      </c>
      <c r="J2336" s="754">
        <f t="shared" si="371"/>
        <v>326519</v>
      </c>
      <c r="K2336" s="754">
        <f t="shared" si="372"/>
        <v>1292642</v>
      </c>
      <c r="L2336" s="7"/>
    </row>
    <row r="2337" spans="1:12" x14ac:dyDescent="0.25">
      <c r="A2337" s="750"/>
      <c r="B2337" s="459" t="s">
        <v>311</v>
      </c>
      <c r="C2337" s="753">
        <v>7</v>
      </c>
      <c r="D2337" s="753">
        <v>1151313</v>
      </c>
      <c r="E2337" s="753">
        <v>30000</v>
      </c>
      <c r="F2337" s="751">
        <v>353726</v>
      </c>
      <c r="G2337" s="754">
        <f t="shared" si="368"/>
        <v>1535039</v>
      </c>
      <c r="H2337" s="754">
        <f t="shared" si="369"/>
        <v>8059191</v>
      </c>
      <c r="I2337" s="754">
        <f t="shared" si="370"/>
        <v>210000</v>
      </c>
      <c r="J2337" s="754">
        <f t="shared" si="371"/>
        <v>2476082</v>
      </c>
      <c r="K2337" s="754">
        <f t="shared" si="372"/>
        <v>10745273</v>
      </c>
      <c r="L2337" s="7"/>
    </row>
    <row r="2338" spans="1:12" x14ac:dyDescent="0.25">
      <c r="A2338" s="750"/>
      <c r="B2338" s="459" t="s">
        <v>314</v>
      </c>
      <c r="C2338" s="753">
        <v>1</v>
      </c>
      <c r="D2338" s="753">
        <v>1264734</v>
      </c>
      <c r="E2338" s="753">
        <v>30000</v>
      </c>
      <c r="F2338" s="751">
        <v>382756</v>
      </c>
      <c r="G2338" s="754">
        <f t="shared" si="368"/>
        <v>1677490</v>
      </c>
      <c r="H2338" s="754">
        <f t="shared" si="369"/>
        <v>1264734</v>
      </c>
      <c r="I2338" s="754">
        <f t="shared" si="370"/>
        <v>30000</v>
      </c>
      <c r="J2338" s="754">
        <f t="shared" si="371"/>
        <v>382756</v>
      </c>
      <c r="K2338" s="754">
        <f t="shared" si="372"/>
        <v>1677490</v>
      </c>
      <c r="L2338" s="7"/>
    </row>
    <row r="2339" spans="1:12" x14ac:dyDescent="0.25">
      <c r="A2339" s="750"/>
      <c r="B2339" s="459" t="s">
        <v>315</v>
      </c>
      <c r="C2339" s="753">
        <v>3</v>
      </c>
      <c r="D2339" s="753">
        <v>1302541</v>
      </c>
      <c r="E2339" s="753">
        <v>30000</v>
      </c>
      <c r="F2339" s="751">
        <v>402697</v>
      </c>
      <c r="G2339" s="754">
        <f t="shared" si="368"/>
        <v>1735238</v>
      </c>
      <c r="H2339" s="754">
        <f t="shared" si="369"/>
        <v>3907623</v>
      </c>
      <c r="I2339" s="754">
        <f t="shared" si="370"/>
        <v>90000</v>
      </c>
      <c r="J2339" s="754">
        <f t="shared" si="371"/>
        <v>1208091</v>
      </c>
      <c r="K2339" s="754">
        <f t="shared" si="372"/>
        <v>5205714</v>
      </c>
      <c r="L2339" s="7"/>
    </row>
    <row r="2340" spans="1:12" x14ac:dyDescent="0.25">
      <c r="A2340" s="750"/>
      <c r="B2340" s="459" t="s">
        <v>326</v>
      </c>
      <c r="C2340" s="753">
        <v>4</v>
      </c>
      <c r="D2340" s="753">
        <v>1336307</v>
      </c>
      <c r="E2340" s="753">
        <v>30000</v>
      </c>
      <c r="F2340" s="751">
        <v>404170</v>
      </c>
      <c r="G2340" s="754">
        <f t="shared" si="368"/>
        <v>1770477</v>
      </c>
      <c r="H2340" s="754">
        <f t="shared" si="369"/>
        <v>5345228</v>
      </c>
      <c r="I2340" s="754">
        <f t="shared" si="370"/>
        <v>120000</v>
      </c>
      <c r="J2340" s="754">
        <f t="shared" si="371"/>
        <v>1616680</v>
      </c>
      <c r="K2340" s="754">
        <f t="shared" si="372"/>
        <v>7081908</v>
      </c>
      <c r="L2340" s="7"/>
    </row>
    <row r="2341" spans="1:12" x14ac:dyDescent="0.25">
      <c r="A2341" s="750"/>
      <c r="B2341" s="459" t="s">
        <v>327</v>
      </c>
      <c r="C2341" s="754">
        <v>1</v>
      </c>
      <c r="D2341" s="754">
        <v>1560735</v>
      </c>
      <c r="E2341" s="754">
        <v>30000</v>
      </c>
      <c r="F2341" s="751">
        <v>296656</v>
      </c>
      <c r="G2341" s="754">
        <f t="shared" si="368"/>
        <v>1887391</v>
      </c>
      <c r="H2341" s="754">
        <f t="shared" si="369"/>
        <v>1560735</v>
      </c>
      <c r="I2341" s="754">
        <f t="shared" si="370"/>
        <v>30000</v>
      </c>
      <c r="J2341" s="754">
        <f t="shared" si="371"/>
        <v>296656</v>
      </c>
      <c r="K2341" s="754">
        <f t="shared" si="372"/>
        <v>1887391</v>
      </c>
      <c r="L2341" s="7"/>
    </row>
    <row r="2342" spans="1:12" x14ac:dyDescent="0.25">
      <c r="A2342" s="750"/>
      <c r="B2342" s="459" t="s">
        <v>327</v>
      </c>
      <c r="C2342" s="753">
        <v>4</v>
      </c>
      <c r="D2342" s="753">
        <v>1350780</v>
      </c>
      <c r="E2342" s="753">
        <v>30000</v>
      </c>
      <c r="F2342" s="751">
        <v>415942</v>
      </c>
      <c r="G2342" s="754">
        <f t="shared" si="368"/>
        <v>1796722</v>
      </c>
      <c r="H2342" s="754">
        <f t="shared" si="369"/>
        <v>5403120</v>
      </c>
      <c r="I2342" s="754">
        <f t="shared" si="370"/>
        <v>120000</v>
      </c>
      <c r="J2342" s="754">
        <f t="shared" si="371"/>
        <v>1663768</v>
      </c>
      <c r="K2342" s="754">
        <f t="shared" si="372"/>
        <v>7186888</v>
      </c>
      <c r="L2342" s="7"/>
    </row>
    <row r="2343" spans="1:12" x14ac:dyDescent="0.25">
      <c r="A2343" s="750"/>
      <c r="B2343" s="459" t="s">
        <v>328</v>
      </c>
      <c r="C2343" s="754">
        <v>1</v>
      </c>
      <c r="D2343" s="754">
        <v>1611085</v>
      </c>
      <c r="E2343" s="754">
        <v>30000</v>
      </c>
      <c r="F2343" s="751">
        <v>304334</v>
      </c>
      <c r="G2343" s="754">
        <f t="shared" si="368"/>
        <v>1945419</v>
      </c>
      <c r="H2343" s="754">
        <f t="shared" si="369"/>
        <v>1611085</v>
      </c>
      <c r="I2343" s="754">
        <f t="shared" si="370"/>
        <v>30000</v>
      </c>
      <c r="J2343" s="754">
        <f t="shared" si="371"/>
        <v>304334</v>
      </c>
      <c r="K2343" s="754">
        <f t="shared" si="372"/>
        <v>1945419</v>
      </c>
      <c r="L2343" s="7"/>
    </row>
    <row r="2344" spans="1:12" x14ac:dyDescent="0.25">
      <c r="A2344" s="750"/>
      <c r="B2344" s="459" t="s">
        <v>329</v>
      </c>
      <c r="C2344" s="753">
        <v>3</v>
      </c>
      <c r="D2344" s="753">
        <v>1469726</v>
      </c>
      <c r="E2344" s="753">
        <v>30000</v>
      </c>
      <c r="F2344" s="751">
        <v>439072</v>
      </c>
      <c r="G2344" s="754">
        <f t="shared" si="368"/>
        <v>1938798</v>
      </c>
      <c r="H2344" s="754">
        <f t="shared" si="369"/>
        <v>4409178</v>
      </c>
      <c r="I2344" s="754">
        <f t="shared" si="370"/>
        <v>90000</v>
      </c>
      <c r="J2344" s="754">
        <f t="shared" si="371"/>
        <v>1317216</v>
      </c>
      <c r="K2344" s="754">
        <f t="shared" si="372"/>
        <v>5816394</v>
      </c>
      <c r="L2344" s="7"/>
    </row>
    <row r="2345" spans="1:12" x14ac:dyDescent="0.25">
      <c r="A2345" s="750"/>
      <c r="B2345" s="459" t="s">
        <v>330</v>
      </c>
      <c r="C2345" s="753">
        <v>2</v>
      </c>
      <c r="D2345" s="753">
        <v>1514198</v>
      </c>
      <c r="E2345" s="753">
        <v>30000</v>
      </c>
      <c r="F2345" s="751">
        <v>450845</v>
      </c>
      <c r="G2345" s="754">
        <f t="shared" si="368"/>
        <v>1995043</v>
      </c>
      <c r="H2345" s="754">
        <f t="shared" si="369"/>
        <v>3028396</v>
      </c>
      <c r="I2345" s="754">
        <f t="shared" si="370"/>
        <v>60000</v>
      </c>
      <c r="J2345" s="754">
        <f t="shared" si="371"/>
        <v>901690</v>
      </c>
      <c r="K2345" s="754">
        <f t="shared" si="372"/>
        <v>3990086</v>
      </c>
      <c r="L2345" s="7"/>
    </row>
    <row r="2346" spans="1:12" x14ac:dyDescent="0.25">
      <c r="A2346" s="750"/>
      <c r="B2346" s="459" t="s">
        <v>331</v>
      </c>
      <c r="C2346" s="753">
        <v>2</v>
      </c>
      <c r="D2346" s="753">
        <v>1558671</v>
      </c>
      <c r="E2346" s="753">
        <v>30000</v>
      </c>
      <c r="F2346" s="751">
        <v>462618</v>
      </c>
      <c r="G2346" s="754">
        <f t="shared" si="368"/>
        <v>2051289</v>
      </c>
      <c r="H2346" s="754">
        <f t="shared" si="369"/>
        <v>3117342</v>
      </c>
      <c r="I2346" s="754">
        <f t="shared" si="370"/>
        <v>60000</v>
      </c>
      <c r="J2346" s="754">
        <f t="shared" si="371"/>
        <v>925236</v>
      </c>
      <c r="K2346" s="754">
        <f t="shared" si="372"/>
        <v>4102578</v>
      </c>
      <c r="L2346" s="7"/>
    </row>
    <row r="2347" spans="1:12" x14ac:dyDescent="0.25">
      <c r="A2347" s="750"/>
      <c r="B2347" s="459" t="s">
        <v>334</v>
      </c>
      <c r="C2347" s="753">
        <v>1</v>
      </c>
      <c r="D2347" s="753">
        <v>1692090</v>
      </c>
      <c r="E2347" s="753">
        <v>30000</v>
      </c>
      <c r="F2347" s="751">
        <v>497522</v>
      </c>
      <c r="G2347" s="754">
        <f t="shared" si="368"/>
        <v>2219612</v>
      </c>
      <c r="H2347" s="754">
        <f t="shared" si="369"/>
        <v>1692090</v>
      </c>
      <c r="I2347" s="754">
        <f t="shared" si="370"/>
        <v>30000</v>
      </c>
      <c r="J2347" s="754">
        <f t="shared" si="371"/>
        <v>497522</v>
      </c>
      <c r="K2347" s="754">
        <f t="shared" si="372"/>
        <v>2219612</v>
      </c>
      <c r="L2347" s="7"/>
    </row>
    <row r="2348" spans="1:12" x14ac:dyDescent="0.25">
      <c r="A2348" s="750"/>
      <c r="B2348" s="459" t="s">
        <v>340</v>
      </c>
      <c r="C2348" s="753">
        <v>2</v>
      </c>
      <c r="D2348" s="753">
        <v>1527126</v>
      </c>
      <c r="E2348" s="753">
        <v>30000</v>
      </c>
      <c r="F2348" s="751">
        <v>451869</v>
      </c>
      <c r="G2348" s="754">
        <f t="shared" si="368"/>
        <v>2008995</v>
      </c>
      <c r="H2348" s="754">
        <f t="shared" si="369"/>
        <v>3054252</v>
      </c>
      <c r="I2348" s="754">
        <f t="shared" si="370"/>
        <v>60000</v>
      </c>
      <c r="J2348" s="754">
        <f t="shared" si="371"/>
        <v>903738</v>
      </c>
      <c r="K2348" s="754">
        <f t="shared" si="372"/>
        <v>4017990</v>
      </c>
      <c r="L2348" s="7"/>
    </row>
    <row r="2349" spans="1:12" x14ac:dyDescent="0.25">
      <c r="A2349" s="750"/>
      <c r="B2349" s="459" t="s">
        <v>340</v>
      </c>
      <c r="C2349" s="755">
        <v>2</v>
      </c>
      <c r="D2349" s="755">
        <v>1667601</v>
      </c>
      <c r="E2349" s="755">
        <v>30000</v>
      </c>
      <c r="F2349" s="756">
        <v>911891</v>
      </c>
      <c r="G2349" s="754">
        <f>SUM(D2349:F2349)</f>
        <v>2609492</v>
      </c>
      <c r="H2349" s="754">
        <f>C2349*D2349</f>
        <v>3335202</v>
      </c>
      <c r="I2349" s="754">
        <f>C2349*E2349</f>
        <v>60000</v>
      </c>
      <c r="J2349" s="754">
        <f>C2349*F2349</f>
        <v>1823782</v>
      </c>
      <c r="K2349" s="754">
        <f>C2349*G2349</f>
        <v>5218984</v>
      </c>
      <c r="L2349" s="7"/>
    </row>
    <row r="2350" spans="1:12" x14ac:dyDescent="0.25">
      <c r="A2350" s="750"/>
      <c r="B2350" s="459" t="s">
        <v>341</v>
      </c>
      <c r="C2350" s="753">
        <v>1</v>
      </c>
      <c r="D2350" s="753">
        <v>1569517</v>
      </c>
      <c r="E2350" s="753">
        <v>30000</v>
      </c>
      <c r="F2350" s="751">
        <v>464456</v>
      </c>
      <c r="G2350" s="754">
        <f t="shared" si="368"/>
        <v>2063973</v>
      </c>
      <c r="H2350" s="754">
        <f t="shared" si="369"/>
        <v>1569517</v>
      </c>
      <c r="I2350" s="754">
        <f t="shared" si="370"/>
        <v>30000</v>
      </c>
      <c r="J2350" s="754">
        <f t="shared" si="371"/>
        <v>464456</v>
      </c>
      <c r="K2350" s="754">
        <f t="shared" si="372"/>
        <v>2063973</v>
      </c>
      <c r="L2350" s="7"/>
    </row>
    <row r="2351" spans="1:12" x14ac:dyDescent="0.25">
      <c r="A2351" s="750"/>
      <c r="B2351" s="459" t="s">
        <v>342</v>
      </c>
      <c r="C2351" s="754">
        <v>1</v>
      </c>
      <c r="D2351" s="754">
        <v>1803295</v>
      </c>
      <c r="E2351" s="754">
        <v>30000</v>
      </c>
      <c r="F2351" s="751">
        <v>337844</v>
      </c>
      <c r="G2351" s="754">
        <f t="shared" si="368"/>
        <v>2171139</v>
      </c>
      <c r="H2351" s="754">
        <f t="shared" si="369"/>
        <v>1803295</v>
      </c>
      <c r="I2351" s="754">
        <f t="shared" si="370"/>
        <v>30000</v>
      </c>
      <c r="J2351" s="754">
        <f t="shared" si="371"/>
        <v>337844</v>
      </c>
      <c r="K2351" s="754">
        <f t="shared" si="372"/>
        <v>2171139</v>
      </c>
      <c r="L2351" s="7"/>
    </row>
    <row r="2352" spans="1:12" x14ac:dyDescent="0.25">
      <c r="A2352" s="750"/>
      <c r="B2352" s="459" t="s">
        <v>342</v>
      </c>
      <c r="C2352" s="753">
        <v>3</v>
      </c>
      <c r="D2352" s="753">
        <v>1618559</v>
      </c>
      <c r="E2352" s="753">
        <v>30000</v>
      </c>
      <c r="F2352" s="751">
        <v>477461</v>
      </c>
      <c r="G2352" s="754">
        <f t="shared" si="368"/>
        <v>2126020</v>
      </c>
      <c r="H2352" s="754">
        <f t="shared" si="369"/>
        <v>4855677</v>
      </c>
      <c r="I2352" s="754">
        <f t="shared" si="370"/>
        <v>90000</v>
      </c>
      <c r="J2352" s="754">
        <f t="shared" si="371"/>
        <v>1432383</v>
      </c>
      <c r="K2352" s="754">
        <f t="shared" si="372"/>
        <v>6378060</v>
      </c>
      <c r="L2352" s="7"/>
    </row>
    <row r="2353" spans="1:12" x14ac:dyDescent="0.25">
      <c r="A2353" s="750"/>
      <c r="B2353" s="459" t="s">
        <v>343</v>
      </c>
      <c r="C2353" s="753">
        <v>7</v>
      </c>
      <c r="D2353" s="753">
        <v>1667601</v>
      </c>
      <c r="E2353" s="753">
        <v>30000</v>
      </c>
      <c r="F2353" s="751">
        <v>490048</v>
      </c>
      <c r="G2353" s="754">
        <f t="shared" si="368"/>
        <v>2187649</v>
      </c>
      <c r="H2353" s="754">
        <f t="shared" si="369"/>
        <v>11673207</v>
      </c>
      <c r="I2353" s="754">
        <f t="shared" si="370"/>
        <v>210000</v>
      </c>
      <c r="J2353" s="754">
        <f t="shared" si="371"/>
        <v>3430336</v>
      </c>
      <c r="K2353" s="754">
        <f t="shared" si="372"/>
        <v>15313543</v>
      </c>
      <c r="L2353" s="7"/>
    </row>
    <row r="2354" spans="1:12" x14ac:dyDescent="0.25">
      <c r="A2354" s="750"/>
      <c r="B2354" s="459" t="s">
        <v>344</v>
      </c>
      <c r="C2354" s="753">
        <v>1</v>
      </c>
      <c r="D2354" s="753">
        <v>1716644</v>
      </c>
      <c r="E2354" s="753">
        <v>30000</v>
      </c>
      <c r="F2354" s="751">
        <v>603053</v>
      </c>
      <c r="G2354" s="754">
        <f t="shared" si="368"/>
        <v>2349697</v>
      </c>
      <c r="H2354" s="754">
        <f t="shared" si="369"/>
        <v>1716644</v>
      </c>
      <c r="I2354" s="754">
        <f t="shared" si="370"/>
        <v>30000</v>
      </c>
      <c r="J2354" s="754">
        <f t="shared" si="371"/>
        <v>603053</v>
      </c>
      <c r="K2354" s="754">
        <f t="shared" si="372"/>
        <v>2349697</v>
      </c>
      <c r="L2354" s="7"/>
    </row>
    <row r="2355" spans="1:12" x14ac:dyDescent="0.25">
      <c r="A2355" s="750"/>
      <c r="B2355" s="459" t="s">
        <v>345</v>
      </c>
      <c r="C2355" s="754">
        <v>14</v>
      </c>
      <c r="D2355" s="754">
        <v>1967327</v>
      </c>
      <c r="E2355" s="754">
        <v>30000</v>
      </c>
      <c r="F2355" s="751">
        <v>363256</v>
      </c>
      <c r="G2355" s="754">
        <f t="shared" si="368"/>
        <v>2360583</v>
      </c>
      <c r="H2355" s="754">
        <f t="shared" si="369"/>
        <v>27542578</v>
      </c>
      <c r="I2355" s="754">
        <f t="shared" si="370"/>
        <v>420000</v>
      </c>
      <c r="J2355" s="754">
        <f t="shared" si="371"/>
        <v>5085584</v>
      </c>
      <c r="K2355" s="754">
        <f t="shared" si="372"/>
        <v>33048162</v>
      </c>
      <c r="L2355" s="7"/>
    </row>
    <row r="2356" spans="1:12" x14ac:dyDescent="0.25">
      <c r="A2356" s="750"/>
      <c r="B2356" s="459" t="s">
        <v>345</v>
      </c>
      <c r="C2356" s="753">
        <v>2</v>
      </c>
      <c r="D2356" s="753">
        <v>1765686</v>
      </c>
      <c r="E2356" s="753">
        <v>30000</v>
      </c>
      <c r="F2356" s="751">
        <v>515641</v>
      </c>
      <c r="G2356" s="754">
        <f t="shared" si="368"/>
        <v>2311327</v>
      </c>
      <c r="H2356" s="754">
        <f t="shared" si="369"/>
        <v>3531372</v>
      </c>
      <c r="I2356" s="754">
        <f t="shared" si="370"/>
        <v>60000</v>
      </c>
      <c r="J2356" s="754">
        <f t="shared" si="371"/>
        <v>1031282</v>
      </c>
      <c r="K2356" s="754">
        <f t="shared" si="372"/>
        <v>4622654</v>
      </c>
      <c r="L2356" s="7"/>
    </row>
    <row r="2357" spans="1:12" x14ac:dyDescent="0.25">
      <c r="A2357" s="750"/>
      <c r="B2357" s="459" t="s">
        <v>347</v>
      </c>
      <c r="C2357" s="754">
        <v>1</v>
      </c>
      <c r="D2357" s="754">
        <v>2076743</v>
      </c>
      <c r="E2357" s="754">
        <v>30000</v>
      </c>
      <c r="F2357" s="751">
        <v>380198</v>
      </c>
      <c r="G2357" s="754">
        <f t="shared" si="368"/>
        <v>2486941</v>
      </c>
      <c r="H2357" s="754">
        <f t="shared" si="369"/>
        <v>2076743</v>
      </c>
      <c r="I2357" s="754">
        <f t="shared" si="370"/>
        <v>30000</v>
      </c>
      <c r="J2357" s="754">
        <f t="shared" si="371"/>
        <v>380198</v>
      </c>
      <c r="K2357" s="754">
        <f t="shared" si="372"/>
        <v>2486941</v>
      </c>
      <c r="L2357" s="7"/>
    </row>
    <row r="2358" spans="1:12" x14ac:dyDescent="0.25">
      <c r="A2358" s="750"/>
      <c r="B2358" s="459" t="s">
        <v>347</v>
      </c>
      <c r="C2358" s="753">
        <v>2</v>
      </c>
      <c r="D2358" s="753">
        <v>1863770</v>
      </c>
      <c r="E2358" s="753">
        <v>30000</v>
      </c>
      <c r="F2358" s="751">
        <v>541651</v>
      </c>
      <c r="G2358" s="754">
        <f t="shared" si="368"/>
        <v>2435421</v>
      </c>
      <c r="H2358" s="754">
        <f t="shared" si="369"/>
        <v>3727540</v>
      </c>
      <c r="I2358" s="754">
        <f t="shared" si="370"/>
        <v>60000</v>
      </c>
      <c r="J2358" s="754">
        <f t="shared" si="371"/>
        <v>1083302</v>
      </c>
      <c r="K2358" s="754">
        <f t="shared" si="372"/>
        <v>4870842</v>
      </c>
      <c r="L2358" s="7"/>
    </row>
    <row r="2359" spans="1:12" x14ac:dyDescent="0.25">
      <c r="A2359" s="750"/>
      <c r="B2359" s="459" t="s">
        <v>348</v>
      </c>
      <c r="C2359" s="753">
        <v>4</v>
      </c>
      <c r="D2359" s="753">
        <v>1912812</v>
      </c>
      <c r="E2359" s="753">
        <v>30000</v>
      </c>
      <c r="F2359" s="751">
        <v>654238</v>
      </c>
      <c r="G2359" s="754">
        <f t="shared" si="368"/>
        <v>2597050</v>
      </c>
      <c r="H2359" s="754">
        <f t="shared" si="369"/>
        <v>7651248</v>
      </c>
      <c r="I2359" s="754">
        <f t="shared" si="370"/>
        <v>120000</v>
      </c>
      <c r="J2359" s="754">
        <f t="shared" si="371"/>
        <v>2616952</v>
      </c>
      <c r="K2359" s="754">
        <f t="shared" si="372"/>
        <v>10388200</v>
      </c>
      <c r="L2359" s="7"/>
    </row>
    <row r="2360" spans="1:12" x14ac:dyDescent="0.25">
      <c r="A2360" s="750"/>
      <c r="B2360" s="459" t="s">
        <v>349</v>
      </c>
      <c r="C2360" s="754">
        <v>6</v>
      </c>
      <c r="D2360" s="754">
        <v>2186157</v>
      </c>
      <c r="E2360" s="754">
        <v>30000</v>
      </c>
      <c r="F2360" s="751">
        <v>397138</v>
      </c>
      <c r="G2360" s="754">
        <f t="shared" si="368"/>
        <v>2613295</v>
      </c>
      <c r="H2360" s="754">
        <f t="shared" si="369"/>
        <v>13116942</v>
      </c>
      <c r="I2360" s="754">
        <f t="shared" si="370"/>
        <v>180000</v>
      </c>
      <c r="J2360" s="754">
        <f t="shared" si="371"/>
        <v>2382828</v>
      </c>
      <c r="K2360" s="754">
        <f t="shared" si="372"/>
        <v>15679770</v>
      </c>
      <c r="L2360" s="7"/>
    </row>
    <row r="2361" spans="1:12" x14ac:dyDescent="0.25">
      <c r="A2361" s="750"/>
      <c r="B2361" s="459" t="s">
        <v>349</v>
      </c>
      <c r="C2361" s="753">
        <v>3</v>
      </c>
      <c r="D2361" s="753">
        <v>1961854</v>
      </c>
      <c r="E2361" s="753">
        <v>30000</v>
      </c>
      <c r="F2361" s="751">
        <v>567243</v>
      </c>
      <c r="G2361" s="754">
        <f t="shared" si="368"/>
        <v>2559097</v>
      </c>
      <c r="H2361" s="754">
        <f t="shared" si="369"/>
        <v>5885562</v>
      </c>
      <c r="I2361" s="754">
        <f t="shared" si="370"/>
        <v>90000</v>
      </c>
      <c r="J2361" s="754">
        <f t="shared" si="371"/>
        <v>1701729</v>
      </c>
      <c r="K2361" s="754">
        <f t="shared" si="372"/>
        <v>7677291</v>
      </c>
      <c r="L2361" s="7"/>
    </row>
    <row r="2362" spans="1:12" x14ac:dyDescent="0.25">
      <c r="A2362" s="750"/>
      <c r="B2362" s="459" t="s">
        <v>811</v>
      </c>
      <c r="C2362" s="753">
        <v>5</v>
      </c>
      <c r="D2362" s="753">
        <v>2153374</v>
      </c>
      <c r="E2362" s="753">
        <v>30000</v>
      </c>
      <c r="F2362" s="751">
        <v>584848</v>
      </c>
      <c r="G2362" s="754">
        <f t="shared" si="368"/>
        <v>2768222</v>
      </c>
      <c r="H2362" s="754">
        <f t="shared" si="369"/>
        <v>10766870</v>
      </c>
      <c r="I2362" s="754">
        <f t="shared" si="370"/>
        <v>150000</v>
      </c>
      <c r="J2362" s="754">
        <f t="shared" si="371"/>
        <v>2924240</v>
      </c>
      <c r="K2362" s="754">
        <f t="shared" si="372"/>
        <v>13841110</v>
      </c>
      <c r="L2362" s="7"/>
    </row>
    <row r="2363" spans="1:12" x14ac:dyDescent="0.25">
      <c r="A2363" s="750"/>
      <c r="B2363" s="459" t="s">
        <v>431</v>
      </c>
      <c r="C2363" s="754">
        <v>1</v>
      </c>
      <c r="D2363" s="754">
        <v>2214985</v>
      </c>
      <c r="E2363" s="754">
        <v>30000</v>
      </c>
      <c r="F2363" s="751">
        <v>443180</v>
      </c>
      <c r="G2363" s="754">
        <f t="shared" si="368"/>
        <v>2688165</v>
      </c>
      <c r="H2363" s="754">
        <f t="shared" si="369"/>
        <v>2214985</v>
      </c>
      <c r="I2363" s="754">
        <f t="shared" si="370"/>
        <v>30000</v>
      </c>
      <c r="J2363" s="754">
        <f t="shared" si="371"/>
        <v>443180</v>
      </c>
      <c r="K2363" s="754">
        <f t="shared" si="372"/>
        <v>2688165</v>
      </c>
      <c r="L2363" s="7"/>
    </row>
    <row r="2364" spans="1:12" x14ac:dyDescent="0.25">
      <c r="A2364" s="750"/>
      <c r="B2364" s="459" t="s">
        <v>431</v>
      </c>
      <c r="C2364" s="753">
        <v>6</v>
      </c>
      <c r="D2364" s="753">
        <v>2201801</v>
      </c>
      <c r="E2364" s="753">
        <v>30000</v>
      </c>
      <c r="F2364" s="751">
        <v>602792</v>
      </c>
      <c r="G2364" s="754">
        <f t="shared" si="368"/>
        <v>2834593</v>
      </c>
      <c r="H2364" s="754">
        <f t="shared" si="369"/>
        <v>13210806</v>
      </c>
      <c r="I2364" s="754">
        <f t="shared" si="370"/>
        <v>180000</v>
      </c>
      <c r="J2364" s="754">
        <f t="shared" si="371"/>
        <v>3616752</v>
      </c>
      <c r="K2364" s="754">
        <f t="shared" si="372"/>
        <v>17007558</v>
      </c>
      <c r="L2364" s="7"/>
    </row>
    <row r="2365" spans="1:12" x14ac:dyDescent="0.25">
      <c r="A2365" s="750"/>
      <c r="B2365" s="459" t="s">
        <v>431</v>
      </c>
      <c r="C2365" s="755">
        <v>1</v>
      </c>
      <c r="D2365" s="755">
        <v>2642162</v>
      </c>
      <c r="E2365" s="755">
        <v>30000</v>
      </c>
      <c r="F2365" s="756">
        <v>1146926.96</v>
      </c>
      <c r="G2365" s="754">
        <f>SUM(D2365:F2365)</f>
        <v>3819088.96</v>
      </c>
      <c r="H2365" s="754">
        <f>C2365*D2365</f>
        <v>2642162</v>
      </c>
      <c r="I2365" s="754">
        <f>C2365*E2365</f>
        <v>30000</v>
      </c>
      <c r="J2365" s="754">
        <f>C2365*F2365</f>
        <v>1146926.96</v>
      </c>
      <c r="K2365" s="754">
        <f>C2365*G2365</f>
        <v>3819088.96</v>
      </c>
      <c r="L2365" s="7"/>
    </row>
    <row r="2366" spans="1:12" x14ac:dyDescent="0.25">
      <c r="A2366" s="750"/>
      <c r="B2366" s="459" t="s">
        <v>432</v>
      </c>
      <c r="C2366" s="754">
        <v>6</v>
      </c>
      <c r="D2366" s="754">
        <v>2302566</v>
      </c>
      <c r="E2366" s="754">
        <v>30000</v>
      </c>
      <c r="F2366" s="751">
        <v>450674</v>
      </c>
      <c r="G2366" s="754">
        <f t="shared" si="368"/>
        <v>2783240</v>
      </c>
      <c r="H2366" s="754">
        <f t="shared" si="369"/>
        <v>13815396</v>
      </c>
      <c r="I2366" s="754">
        <f t="shared" si="370"/>
        <v>180000</v>
      </c>
      <c r="J2366" s="754">
        <f t="shared" si="371"/>
        <v>2704044</v>
      </c>
      <c r="K2366" s="754">
        <f t="shared" si="372"/>
        <v>16699440</v>
      </c>
      <c r="L2366" s="7"/>
    </row>
    <row r="2367" spans="1:12" x14ac:dyDescent="0.25">
      <c r="A2367" s="750"/>
      <c r="B2367" s="459" t="s">
        <v>432</v>
      </c>
      <c r="C2367" s="753">
        <v>3</v>
      </c>
      <c r="D2367" s="753">
        <v>2250229</v>
      </c>
      <c r="E2367" s="753">
        <v>30000</v>
      </c>
      <c r="F2367" s="751">
        <v>620319</v>
      </c>
      <c r="G2367" s="754">
        <f t="shared" si="368"/>
        <v>2900548</v>
      </c>
      <c r="H2367" s="754">
        <f t="shared" si="369"/>
        <v>6750687</v>
      </c>
      <c r="I2367" s="754">
        <f t="shared" si="370"/>
        <v>90000</v>
      </c>
      <c r="J2367" s="754">
        <f t="shared" si="371"/>
        <v>1860957</v>
      </c>
      <c r="K2367" s="754">
        <f t="shared" si="372"/>
        <v>8701644</v>
      </c>
      <c r="L2367" s="7"/>
    </row>
    <row r="2368" spans="1:12" x14ac:dyDescent="0.25">
      <c r="A2368" s="750"/>
      <c r="B2368" s="459" t="s">
        <v>433</v>
      </c>
      <c r="C2368" s="753">
        <v>5</v>
      </c>
      <c r="D2368" s="753">
        <v>2298656</v>
      </c>
      <c r="E2368" s="753">
        <v>30000</v>
      </c>
      <c r="F2368" s="751">
        <v>638264</v>
      </c>
      <c r="G2368" s="754">
        <f t="shared" si="368"/>
        <v>2966920</v>
      </c>
      <c r="H2368" s="754">
        <f t="shared" si="369"/>
        <v>11493280</v>
      </c>
      <c r="I2368" s="754">
        <f t="shared" si="370"/>
        <v>150000</v>
      </c>
      <c r="J2368" s="754">
        <f t="shared" si="371"/>
        <v>3191320</v>
      </c>
      <c r="K2368" s="754">
        <f t="shared" si="372"/>
        <v>14834600</v>
      </c>
      <c r="L2368" s="7"/>
    </row>
    <row r="2369" spans="1:12" x14ac:dyDescent="0.25">
      <c r="A2369" s="750"/>
      <c r="B2369" s="459" t="s">
        <v>434</v>
      </c>
      <c r="C2369" s="753">
        <v>1</v>
      </c>
      <c r="D2369" s="753">
        <v>2347084</v>
      </c>
      <c r="E2369" s="753">
        <v>30000</v>
      </c>
      <c r="F2369" s="751">
        <v>656207</v>
      </c>
      <c r="G2369" s="754">
        <f t="shared" si="368"/>
        <v>3033291</v>
      </c>
      <c r="H2369" s="754">
        <f t="shared" si="369"/>
        <v>2347084</v>
      </c>
      <c r="I2369" s="754">
        <f t="shared" si="370"/>
        <v>30000</v>
      </c>
      <c r="J2369" s="754">
        <f t="shared" si="371"/>
        <v>656207</v>
      </c>
      <c r="K2369" s="754">
        <f t="shared" si="372"/>
        <v>3033291</v>
      </c>
      <c r="L2369" s="7"/>
    </row>
    <row r="2370" spans="1:12" x14ac:dyDescent="0.25">
      <c r="A2370" s="750"/>
      <c r="B2370" s="459" t="s">
        <v>435</v>
      </c>
      <c r="C2370" s="754">
        <v>4</v>
      </c>
      <c r="D2370" s="754">
        <v>2565313</v>
      </c>
      <c r="E2370" s="754">
        <v>30000</v>
      </c>
      <c r="F2370" s="751">
        <v>473148</v>
      </c>
      <c r="G2370" s="754">
        <f t="shared" si="368"/>
        <v>3068461</v>
      </c>
      <c r="H2370" s="754">
        <f t="shared" si="369"/>
        <v>10261252</v>
      </c>
      <c r="I2370" s="754">
        <f t="shared" si="370"/>
        <v>120000</v>
      </c>
      <c r="J2370" s="754">
        <f t="shared" si="371"/>
        <v>1892592</v>
      </c>
      <c r="K2370" s="754">
        <f t="shared" si="372"/>
        <v>12273844</v>
      </c>
      <c r="L2370" s="7"/>
    </row>
    <row r="2371" spans="1:12" x14ac:dyDescent="0.25">
      <c r="A2371" s="750"/>
      <c r="B2371" s="459" t="s">
        <v>435</v>
      </c>
      <c r="C2371" s="753">
        <v>1</v>
      </c>
      <c r="D2371" s="753">
        <v>2395512</v>
      </c>
      <c r="E2371" s="753">
        <v>30000</v>
      </c>
      <c r="F2371" s="751">
        <v>674152</v>
      </c>
      <c r="G2371" s="754">
        <f t="shared" si="368"/>
        <v>3099664</v>
      </c>
      <c r="H2371" s="754">
        <f t="shared" si="369"/>
        <v>2395512</v>
      </c>
      <c r="I2371" s="754">
        <f t="shared" si="370"/>
        <v>30000</v>
      </c>
      <c r="J2371" s="754">
        <f t="shared" si="371"/>
        <v>674152</v>
      </c>
      <c r="K2371" s="754">
        <f t="shared" si="372"/>
        <v>3099664</v>
      </c>
      <c r="L2371" s="7"/>
    </row>
    <row r="2372" spans="1:12" x14ac:dyDescent="0.25">
      <c r="A2372" s="750"/>
      <c r="B2372" s="459" t="s">
        <v>438</v>
      </c>
      <c r="C2372" s="753">
        <v>1</v>
      </c>
      <c r="D2372" s="753">
        <v>2443939</v>
      </c>
      <c r="E2372" s="753">
        <v>30000</v>
      </c>
      <c r="F2372" s="751">
        <v>691678</v>
      </c>
      <c r="G2372" s="754">
        <f t="shared" si="368"/>
        <v>3165617</v>
      </c>
      <c r="H2372" s="754">
        <f t="shared" si="369"/>
        <v>2443939</v>
      </c>
      <c r="I2372" s="754">
        <f t="shared" si="370"/>
        <v>30000</v>
      </c>
      <c r="J2372" s="754">
        <f t="shared" si="371"/>
        <v>691678</v>
      </c>
      <c r="K2372" s="754">
        <f t="shared" si="372"/>
        <v>3165617</v>
      </c>
      <c r="L2372" s="7"/>
    </row>
    <row r="2373" spans="1:12" x14ac:dyDescent="0.25">
      <c r="A2373" s="750"/>
      <c r="B2373" s="459" t="s">
        <v>439</v>
      </c>
      <c r="C2373" s="754">
        <v>3</v>
      </c>
      <c r="D2373" s="754">
        <v>2740479</v>
      </c>
      <c r="E2373" s="754">
        <v>30000</v>
      </c>
      <c r="F2373" s="751">
        <v>488132</v>
      </c>
      <c r="G2373" s="754">
        <f t="shared" si="368"/>
        <v>3258611</v>
      </c>
      <c r="H2373" s="754">
        <f t="shared" si="369"/>
        <v>8221437</v>
      </c>
      <c r="I2373" s="754">
        <f t="shared" si="370"/>
        <v>90000</v>
      </c>
      <c r="J2373" s="754">
        <f t="shared" si="371"/>
        <v>1464396</v>
      </c>
      <c r="K2373" s="754">
        <f t="shared" si="372"/>
        <v>9775833</v>
      </c>
      <c r="L2373" s="7"/>
    </row>
    <row r="2374" spans="1:12" x14ac:dyDescent="0.25">
      <c r="A2374" s="750"/>
      <c r="B2374" s="459" t="s">
        <v>439</v>
      </c>
      <c r="C2374" s="753">
        <v>1</v>
      </c>
      <c r="D2374" s="753">
        <v>2492367</v>
      </c>
      <c r="E2374" s="753">
        <v>30000</v>
      </c>
      <c r="F2374" s="751">
        <v>709623</v>
      </c>
      <c r="G2374" s="754">
        <f t="shared" si="368"/>
        <v>3231990</v>
      </c>
      <c r="H2374" s="754">
        <f t="shared" si="369"/>
        <v>2492367</v>
      </c>
      <c r="I2374" s="754">
        <f t="shared" si="370"/>
        <v>30000</v>
      </c>
      <c r="J2374" s="754">
        <f t="shared" si="371"/>
        <v>709623</v>
      </c>
      <c r="K2374" s="754">
        <f t="shared" si="372"/>
        <v>3231990</v>
      </c>
      <c r="L2374" s="7"/>
    </row>
    <row r="2375" spans="1:12" x14ac:dyDescent="0.25">
      <c r="A2375" s="750"/>
      <c r="B2375" s="459" t="s">
        <v>436</v>
      </c>
      <c r="C2375" s="754">
        <v>1</v>
      </c>
      <c r="D2375" s="754">
        <v>2915643</v>
      </c>
      <c r="E2375" s="754">
        <v>30000</v>
      </c>
      <c r="F2375" s="751">
        <v>503116</v>
      </c>
      <c r="G2375" s="754">
        <f t="shared" si="368"/>
        <v>3448759</v>
      </c>
      <c r="H2375" s="754">
        <f t="shared" si="369"/>
        <v>2915643</v>
      </c>
      <c r="I2375" s="754">
        <f t="shared" si="370"/>
        <v>30000</v>
      </c>
      <c r="J2375" s="754">
        <f t="shared" si="371"/>
        <v>503116</v>
      </c>
      <c r="K2375" s="754">
        <f t="shared" si="372"/>
        <v>3448759</v>
      </c>
      <c r="L2375" s="7"/>
    </row>
    <row r="2376" spans="1:12" x14ac:dyDescent="0.25">
      <c r="A2376" s="750"/>
      <c r="B2376" s="459" t="s">
        <v>441</v>
      </c>
      <c r="C2376" s="754">
        <v>5</v>
      </c>
      <c r="D2376" s="754">
        <v>3003155</v>
      </c>
      <c r="E2376" s="754">
        <v>30000</v>
      </c>
      <c r="F2376" s="751">
        <v>510606</v>
      </c>
      <c r="G2376" s="754">
        <f t="shared" si="368"/>
        <v>3543761</v>
      </c>
      <c r="H2376" s="754">
        <f t="shared" si="369"/>
        <v>15015775</v>
      </c>
      <c r="I2376" s="754">
        <f t="shared" si="370"/>
        <v>150000</v>
      </c>
      <c r="J2376" s="754">
        <f t="shared" si="371"/>
        <v>2553030</v>
      </c>
      <c r="K2376" s="754">
        <f t="shared" si="372"/>
        <v>17718805</v>
      </c>
      <c r="L2376" s="7"/>
    </row>
    <row r="2377" spans="1:12" x14ac:dyDescent="0.25">
      <c r="A2377" s="750"/>
      <c r="B2377" s="459" t="s">
        <v>370</v>
      </c>
      <c r="C2377" s="755">
        <v>1</v>
      </c>
      <c r="D2377" s="755">
        <v>3411705</v>
      </c>
      <c r="E2377" s="755">
        <v>30000</v>
      </c>
      <c r="F2377" s="756">
        <v>1830823</v>
      </c>
      <c r="G2377" s="754">
        <f>SUM(D2377:F2377)</f>
        <v>5272528</v>
      </c>
      <c r="H2377" s="754">
        <f>C2377*D2377</f>
        <v>3411705</v>
      </c>
      <c r="I2377" s="754">
        <f>C2377*E2377</f>
        <v>30000</v>
      </c>
      <c r="J2377" s="754">
        <f>C2377*F2377</f>
        <v>1830823</v>
      </c>
      <c r="K2377" s="754">
        <f>C2377*G2377</f>
        <v>5272528</v>
      </c>
      <c r="L2377" s="7"/>
    </row>
    <row r="2378" spans="1:12" x14ac:dyDescent="0.25">
      <c r="A2378" s="750"/>
      <c r="B2378" s="459" t="s">
        <v>372</v>
      </c>
      <c r="C2378" s="754">
        <v>1</v>
      </c>
      <c r="D2378" s="754">
        <v>2632456</v>
      </c>
      <c r="E2378" s="754">
        <v>30000</v>
      </c>
      <c r="F2378" s="751">
        <v>544258</v>
      </c>
      <c r="G2378" s="754">
        <f t="shared" si="368"/>
        <v>3206714</v>
      </c>
      <c r="H2378" s="754">
        <f t="shared" si="369"/>
        <v>2632456</v>
      </c>
      <c r="I2378" s="754">
        <f t="shared" si="370"/>
        <v>30000</v>
      </c>
      <c r="J2378" s="754">
        <f t="shared" si="371"/>
        <v>544258</v>
      </c>
      <c r="K2378" s="754">
        <f t="shared" si="372"/>
        <v>3206714</v>
      </c>
      <c r="L2378" s="7"/>
    </row>
    <row r="2379" spans="1:12" x14ac:dyDescent="0.25">
      <c r="A2379" s="750"/>
      <c r="B2379" s="459" t="s">
        <v>373</v>
      </c>
      <c r="C2379" s="753">
        <v>2</v>
      </c>
      <c r="D2379" s="753">
        <v>2826852</v>
      </c>
      <c r="E2379" s="753">
        <v>30000</v>
      </c>
      <c r="F2379" s="751">
        <v>741156</v>
      </c>
      <c r="G2379" s="754">
        <f t="shared" si="368"/>
        <v>3598008</v>
      </c>
      <c r="H2379" s="754">
        <f t="shared" si="369"/>
        <v>5653704</v>
      </c>
      <c r="I2379" s="754">
        <f t="shared" si="370"/>
        <v>60000</v>
      </c>
      <c r="J2379" s="754">
        <f t="shared" si="371"/>
        <v>1482312</v>
      </c>
      <c r="K2379" s="754">
        <f t="shared" si="372"/>
        <v>7196016</v>
      </c>
      <c r="L2379" s="7"/>
    </row>
    <row r="2380" spans="1:12" x14ac:dyDescent="0.25">
      <c r="A2380" s="750"/>
      <c r="B2380" s="459" t="s">
        <v>374</v>
      </c>
      <c r="C2380" s="754">
        <v>1</v>
      </c>
      <c r="D2380" s="754">
        <v>2821028</v>
      </c>
      <c r="E2380" s="754">
        <v>30000</v>
      </c>
      <c r="F2380" s="751">
        <v>566510</v>
      </c>
      <c r="G2380" s="754">
        <f t="shared" si="368"/>
        <v>3417538</v>
      </c>
      <c r="H2380" s="754">
        <f t="shared" si="369"/>
        <v>2821028</v>
      </c>
      <c r="I2380" s="754">
        <f t="shared" si="370"/>
        <v>30000</v>
      </c>
      <c r="J2380" s="754">
        <f t="shared" si="371"/>
        <v>566510</v>
      </c>
      <c r="K2380" s="754">
        <f t="shared" si="372"/>
        <v>3417538</v>
      </c>
      <c r="L2380" s="7"/>
    </row>
    <row r="2381" spans="1:12" x14ac:dyDescent="0.25">
      <c r="A2381" s="750"/>
      <c r="B2381" s="459" t="s">
        <v>380</v>
      </c>
      <c r="C2381" s="754">
        <v>1</v>
      </c>
      <c r="D2381" s="754">
        <v>3020925</v>
      </c>
      <c r="E2381" s="754">
        <v>30000</v>
      </c>
      <c r="F2381" s="751">
        <v>596818</v>
      </c>
      <c r="G2381" s="754">
        <f t="shared" si="368"/>
        <v>3647743</v>
      </c>
      <c r="H2381" s="754">
        <f t="shared" si="369"/>
        <v>3020925</v>
      </c>
      <c r="I2381" s="754">
        <f t="shared" si="370"/>
        <v>30000</v>
      </c>
      <c r="J2381" s="754">
        <f t="shared" si="371"/>
        <v>596818</v>
      </c>
      <c r="K2381" s="754">
        <f t="shared" si="372"/>
        <v>3647743</v>
      </c>
      <c r="L2381" s="7"/>
    </row>
    <row r="2382" spans="1:12" x14ac:dyDescent="0.25">
      <c r="A2382" s="750"/>
      <c r="B2382" s="459" t="s">
        <v>381</v>
      </c>
      <c r="C2382" s="754">
        <v>2</v>
      </c>
      <c r="D2382" s="754">
        <v>3146527</v>
      </c>
      <c r="E2382" s="754">
        <v>30000</v>
      </c>
      <c r="F2382" s="751">
        <v>611404</v>
      </c>
      <c r="G2382" s="754">
        <f t="shared" si="368"/>
        <v>3787931</v>
      </c>
      <c r="H2382" s="754">
        <f t="shared" si="369"/>
        <v>6293054</v>
      </c>
      <c r="I2382" s="754">
        <f t="shared" si="370"/>
        <v>60000</v>
      </c>
      <c r="J2382" s="754">
        <f t="shared" si="371"/>
        <v>1222808</v>
      </c>
      <c r="K2382" s="754">
        <f t="shared" si="372"/>
        <v>7575862</v>
      </c>
      <c r="L2382" s="7"/>
    </row>
    <row r="2383" spans="1:12" x14ac:dyDescent="0.25">
      <c r="A2383" s="750"/>
      <c r="B2383" s="459" t="s">
        <v>381</v>
      </c>
      <c r="C2383" s="757">
        <v>4</v>
      </c>
      <c r="D2383" s="753">
        <v>3170512</v>
      </c>
      <c r="E2383" s="753">
        <v>30000</v>
      </c>
      <c r="F2383" s="751">
        <v>748221</v>
      </c>
      <c r="G2383" s="754">
        <f t="shared" si="368"/>
        <v>3948733</v>
      </c>
      <c r="H2383" s="754">
        <f t="shared" si="369"/>
        <v>12682048</v>
      </c>
      <c r="I2383" s="754">
        <f t="shared" si="370"/>
        <v>120000</v>
      </c>
      <c r="J2383" s="754">
        <f t="shared" si="371"/>
        <v>2992884</v>
      </c>
      <c r="K2383" s="754">
        <f t="shared" si="372"/>
        <v>15794932</v>
      </c>
      <c r="L2383" s="7"/>
    </row>
    <row r="2384" spans="1:12" x14ac:dyDescent="0.25">
      <c r="A2384" s="750"/>
      <c r="B2384" s="459" t="s">
        <v>381</v>
      </c>
      <c r="C2384" s="755">
        <v>1</v>
      </c>
      <c r="D2384" s="755">
        <v>4121666</v>
      </c>
      <c r="E2384" s="755">
        <v>30000</v>
      </c>
      <c r="F2384" s="756">
        <v>1479568</v>
      </c>
      <c r="G2384" s="754">
        <f>SUM(D2384:F2384)</f>
        <v>5631234</v>
      </c>
      <c r="H2384" s="754">
        <f>C2384*D2384</f>
        <v>4121666</v>
      </c>
      <c r="I2384" s="754">
        <f>C2384*E2384</f>
        <v>30000</v>
      </c>
      <c r="J2384" s="754">
        <f>C2384*F2384</f>
        <v>1479568</v>
      </c>
      <c r="K2384" s="754">
        <f>C2384*G2384</f>
        <v>5631234</v>
      </c>
      <c r="L2384" s="7"/>
    </row>
    <row r="2385" spans="1:12" x14ac:dyDescent="0.25">
      <c r="A2385" s="750"/>
      <c r="B2385" s="459" t="s">
        <v>382</v>
      </c>
      <c r="C2385" s="754">
        <v>6</v>
      </c>
      <c r="D2385" s="754">
        <v>3272130</v>
      </c>
      <c r="E2385" s="754">
        <v>30000</v>
      </c>
      <c r="F2385" s="751">
        <v>118576</v>
      </c>
      <c r="G2385" s="754">
        <f t="shared" si="368"/>
        <v>3420706</v>
      </c>
      <c r="H2385" s="754">
        <f t="shared" si="369"/>
        <v>19632780</v>
      </c>
      <c r="I2385" s="754">
        <f t="shared" si="370"/>
        <v>180000</v>
      </c>
      <c r="J2385" s="754">
        <f t="shared" si="371"/>
        <v>711456</v>
      </c>
      <c r="K2385" s="754">
        <f t="shared" si="372"/>
        <v>20524236</v>
      </c>
      <c r="L2385" s="7"/>
    </row>
    <row r="2386" spans="1:12" x14ac:dyDescent="0.25">
      <c r="A2386" s="750"/>
      <c r="B2386" s="459" t="s">
        <v>382</v>
      </c>
      <c r="C2386" s="753">
        <v>4</v>
      </c>
      <c r="D2386" s="753">
        <v>3262245</v>
      </c>
      <c r="E2386" s="753">
        <v>30000</v>
      </c>
      <c r="F2386" s="751">
        <v>521299</v>
      </c>
      <c r="G2386" s="754">
        <f t="shared" si="368"/>
        <v>3813544</v>
      </c>
      <c r="H2386" s="754">
        <f t="shared" si="369"/>
        <v>13048980</v>
      </c>
      <c r="I2386" s="754">
        <f t="shared" si="370"/>
        <v>120000</v>
      </c>
      <c r="J2386" s="754">
        <f t="shared" si="371"/>
        <v>2085196</v>
      </c>
      <c r="K2386" s="754">
        <f t="shared" si="372"/>
        <v>15254176</v>
      </c>
      <c r="L2386" s="7"/>
    </row>
    <row r="2387" spans="1:12" x14ac:dyDescent="0.25">
      <c r="A2387" s="750"/>
      <c r="B2387" s="459" t="s">
        <v>383</v>
      </c>
      <c r="C2387" s="754">
        <v>9</v>
      </c>
      <c r="D2387" s="754">
        <v>3397732</v>
      </c>
      <c r="E2387" s="754">
        <v>30000</v>
      </c>
      <c r="F2387" s="751">
        <v>640576</v>
      </c>
      <c r="G2387" s="754">
        <f t="shared" si="368"/>
        <v>4068308</v>
      </c>
      <c r="H2387" s="754">
        <f t="shared" si="369"/>
        <v>30579588</v>
      </c>
      <c r="I2387" s="754">
        <f t="shared" si="370"/>
        <v>270000</v>
      </c>
      <c r="J2387" s="754">
        <f t="shared" si="371"/>
        <v>5765184</v>
      </c>
      <c r="K2387" s="754">
        <f t="shared" si="372"/>
        <v>36614772</v>
      </c>
      <c r="L2387" s="7"/>
    </row>
    <row r="2388" spans="1:12" x14ac:dyDescent="0.25">
      <c r="A2388" s="750"/>
      <c r="B2388" s="459" t="s">
        <v>383</v>
      </c>
      <c r="C2388" s="753">
        <v>1</v>
      </c>
      <c r="D2388" s="753">
        <v>3353978</v>
      </c>
      <c r="E2388" s="753">
        <v>30000</v>
      </c>
      <c r="F2388" s="751">
        <v>801393</v>
      </c>
      <c r="G2388" s="754">
        <f t="shared" ref="G2388:G2401" si="373">SUM(D2388:F2388)</f>
        <v>4185371</v>
      </c>
      <c r="H2388" s="754">
        <f t="shared" ref="H2388:H2401" si="374">C2388*D2388</f>
        <v>3353978</v>
      </c>
      <c r="I2388" s="754">
        <f t="shared" ref="I2388:I2401" si="375">C2388*E2388</f>
        <v>30000</v>
      </c>
      <c r="J2388" s="754">
        <f t="shared" ref="J2388:J2401" si="376">C2388*F2388</f>
        <v>801393</v>
      </c>
      <c r="K2388" s="754">
        <f t="shared" ref="K2388:K2401" si="377">C2388*G2388</f>
        <v>4185371</v>
      </c>
      <c r="L2388" s="7"/>
    </row>
    <row r="2389" spans="1:12" x14ac:dyDescent="0.25">
      <c r="A2389" s="750"/>
      <c r="B2389" s="459" t="s">
        <v>384</v>
      </c>
      <c r="C2389" s="753">
        <v>1</v>
      </c>
      <c r="D2389" s="753">
        <v>3445711</v>
      </c>
      <c r="E2389" s="753">
        <v>30000</v>
      </c>
      <c r="F2389" s="751">
        <v>828178</v>
      </c>
      <c r="G2389" s="754">
        <f t="shared" si="373"/>
        <v>4303889</v>
      </c>
      <c r="H2389" s="754">
        <f t="shared" si="374"/>
        <v>3445711</v>
      </c>
      <c r="I2389" s="754">
        <f t="shared" si="375"/>
        <v>30000</v>
      </c>
      <c r="J2389" s="754">
        <f t="shared" si="376"/>
        <v>828178</v>
      </c>
      <c r="K2389" s="754">
        <f t="shared" si="377"/>
        <v>4303889</v>
      </c>
      <c r="L2389" s="7"/>
    </row>
    <row r="2390" spans="1:12" x14ac:dyDescent="0.25">
      <c r="A2390" s="750"/>
      <c r="B2390" s="459" t="s">
        <v>387</v>
      </c>
      <c r="C2390" s="753">
        <v>1</v>
      </c>
      <c r="D2390" s="753">
        <v>3720909</v>
      </c>
      <c r="E2390" s="753">
        <v>30000</v>
      </c>
      <c r="F2390" s="751">
        <v>907738</v>
      </c>
      <c r="G2390" s="754">
        <f t="shared" si="373"/>
        <v>4658647</v>
      </c>
      <c r="H2390" s="754">
        <f t="shared" si="374"/>
        <v>3720909</v>
      </c>
      <c r="I2390" s="754">
        <f t="shared" si="375"/>
        <v>30000</v>
      </c>
      <c r="J2390" s="754">
        <f t="shared" si="376"/>
        <v>907738</v>
      </c>
      <c r="K2390" s="754">
        <f t="shared" si="377"/>
        <v>4658647</v>
      </c>
      <c r="L2390" s="7"/>
    </row>
    <row r="2391" spans="1:12" x14ac:dyDescent="0.25">
      <c r="A2391" s="750"/>
      <c r="B2391" s="459" t="s">
        <v>388</v>
      </c>
      <c r="C2391" s="754">
        <v>4</v>
      </c>
      <c r="D2391" s="754">
        <v>4025741</v>
      </c>
      <c r="E2391" s="754">
        <v>30000</v>
      </c>
      <c r="F2391" s="751">
        <v>713506</v>
      </c>
      <c r="G2391" s="754">
        <f t="shared" si="373"/>
        <v>4769247</v>
      </c>
      <c r="H2391" s="754">
        <f t="shared" si="374"/>
        <v>16102964</v>
      </c>
      <c r="I2391" s="754">
        <f t="shared" si="375"/>
        <v>120000</v>
      </c>
      <c r="J2391" s="754">
        <f t="shared" si="376"/>
        <v>2854024</v>
      </c>
      <c r="K2391" s="754">
        <f t="shared" si="377"/>
        <v>19076988</v>
      </c>
      <c r="L2391" s="7"/>
    </row>
    <row r="2392" spans="1:12" x14ac:dyDescent="0.25">
      <c r="A2392" s="750"/>
      <c r="B2392" s="459" t="s">
        <v>388</v>
      </c>
      <c r="C2392" s="753">
        <v>1</v>
      </c>
      <c r="D2392" s="753">
        <v>3812642</v>
      </c>
      <c r="E2392" s="753">
        <v>30000</v>
      </c>
      <c r="F2392" s="751">
        <v>934126</v>
      </c>
      <c r="G2392" s="754">
        <f t="shared" si="373"/>
        <v>4776768</v>
      </c>
      <c r="H2392" s="754">
        <f t="shared" si="374"/>
        <v>3812642</v>
      </c>
      <c r="I2392" s="754">
        <f t="shared" si="375"/>
        <v>30000</v>
      </c>
      <c r="J2392" s="754">
        <f t="shared" si="376"/>
        <v>934126</v>
      </c>
      <c r="K2392" s="754">
        <f t="shared" si="377"/>
        <v>4776768</v>
      </c>
      <c r="L2392" s="7"/>
    </row>
    <row r="2393" spans="1:12" x14ac:dyDescent="0.25">
      <c r="A2393" s="750"/>
      <c r="B2393" s="459" t="s">
        <v>668</v>
      </c>
      <c r="C2393" s="754">
        <v>1</v>
      </c>
      <c r="D2393" s="754">
        <v>3716263</v>
      </c>
      <c r="E2393" s="754">
        <v>30000</v>
      </c>
      <c r="F2393" s="751">
        <v>731022</v>
      </c>
      <c r="G2393" s="754">
        <f t="shared" si="373"/>
        <v>4477285</v>
      </c>
      <c r="H2393" s="754">
        <f t="shared" si="374"/>
        <v>3716263</v>
      </c>
      <c r="I2393" s="754">
        <f t="shared" si="375"/>
        <v>30000</v>
      </c>
      <c r="J2393" s="754">
        <f t="shared" si="376"/>
        <v>731022</v>
      </c>
      <c r="K2393" s="754">
        <f t="shared" si="377"/>
        <v>4477285</v>
      </c>
      <c r="L2393" s="7"/>
    </row>
    <row r="2394" spans="1:12" x14ac:dyDescent="0.25">
      <c r="A2394" s="750"/>
      <c r="B2394" s="459" t="s">
        <v>542</v>
      </c>
      <c r="C2394" s="754">
        <v>2</v>
      </c>
      <c r="D2394" s="754">
        <v>3868081</v>
      </c>
      <c r="E2394" s="754">
        <v>30000</v>
      </c>
      <c r="F2394" s="751">
        <v>748260</v>
      </c>
      <c r="G2394" s="754">
        <f t="shared" si="373"/>
        <v>4646341</v>
      </c>
      <c r="H2394" s="754">
        <f t="shared" si="374"/>
        <v>7736162</v>
      </c>
      <c r="I2394" s="754">
        <f t="shared" si="375"/>
        <v>60000</v>
      </c>
      <c r="J2394" s="754">
        <f t="shared" si="376"/>
        <v>1496520</v>
      </c>
      <c r="K2394" s="754">
        <f t="shared" si="377"/>
        <v>9292682</v>
      </c>
      <c r="L2394" s="7"/>
    </row>
    <row r="2395" spans="1:12" x14ac:dyDescent="0.25">
      <c r="A2395" s="750"/>
      <c r="B2395" s="459" t="s">
        <v>542</v>
      </c>
      <c r="C2395" s="753">
        <v>2</v>
      </c>
      <c r="D2395" s="753">
        <v>3899176</v>
      </c>
      <c r="E2395" s="753">
        <v>30000</v>
      </c>
      <c r="F2395" s="751">
        <v>862396</v>
      </c>
      <c r="G2395" s="754">
        <f t="shared" si="373"/>
        <v>4791572</v>
      </c>
      <c r="H2395" s="754">
        <f t="shared" si="374"/>
        <v>7798352</v>
      </c>
      <c r="I2395" s="754">
        <f t="shared" si="375"/>
        <v>60000</v>
      </c>
      <c r="J2395" s="754">
        <f t="shared" si="376"/>
        <v>1724792</v>
      </c>
      <c r="K2395" s="754">
        <f t="shared" si="377"/>
        <v>9583144</v>
      </c>
      <c r="L2395" s="7"/>
    </row>
    <row r="2396" spans="1:12" x14ac:dyDescent="0.25">
      <c r="A2396" s="750"/>
      <c r="B2396" s="459" t="s">
        <v>581</v>
      </c>
      <c r="C2396" s="754">
        <v>1</v>
      </c>
      <c r="D2396" s="754">
        <v>4019901</v>
      </c>
      <c r="E2396" s="754">
        <v>30000</v>
      </c>
      <c r="F2396" s="751">
        <v>765498</v>
      </c>
      <c r="G2396" s="754">
        <f t="shared" si="373"/>
        <v>4815399</v>
      </c>
      <c r="H2396" s="754">
        <f t="shared" si="374"/>
        <v>4019901</v>
      </c>
      <c r="I2396" s="754">
        <f t="shared" si="375"/>
        <v>30000</v>
      </c>
      <c r="J2396" s="754">
        <f t="shared" si="376"/>
        <v>765498</v>
      </c>
      <c r="K2396" s="754">
        <f t="shared" si="377"/>
        <v>4815399</v>
      </c>
      <c r="L2396" s="7"/>
    </row>
    <row r="2397" spans="1:12" x14ac:dyDescent="0.25">
      <c r="A2397" s="750"/>
      <c r="B2397" s="459" t="s">
        <v>395</v>
      </c>
      <c r="C2397" s="754">
        <v>8</v>
      </c>
      <c r="D2397" s="754">
        <v>4778991</v>
      </c>
      <c r="E2397" s="754">
        <v>30000</v>
      </c>
      <c r="F2397" s="751">
        <v>851688</v>
      </c>
      <c r="G2397" s="754">
        <f t="shared" si="373"/>
        <v>5660679</v>
      </c>
      <c r="H2397" s="754">
        <f t="shared" si="374"/>
        <v>38231928</v>
      </c>
      <c r="I2397" s="754">
        <f t="shared" si="375"/>
        <v>240000</v>
      </c>
      <c r="J2397" s="754">
        <f t="shared" si="376"/>
        <v>6813504</v>
      </c>
      <c r="K2397" s="754">
        <f t="shared" si="377"/>
        <v>45285432</v>
      </c>
      <c r="L2397" s="7"/>
    </row>
    <row r="2398" spans="1:12" x14ac:dyDescent="0.25">
      <c r="A2398" s="750"/>
      <c r="B2398" s="749" t="s">
        <v>531</v>
      </c>
      <c r="C2398" s="754">
        <v>1</v>
      </c>
      <c r="D2398" s="754">
        <v>4561073</v>
      </c>
      <c r="E2398" s="754">
        <v>30000</v>
      </c>
      <c r="F2398" s="751">
        <v>898370</v>
      </c>
      <c r="G2398" s="754">
        <f t="shared" si="373"/>
        <v>5489443</v>
      </c>
      <c r="H2398" s="754">
        <f t="shared" si="374"/>
        <v>4561073</v>
      </c>
      <c r="I2398" s="754">
        <f t="shared" si="375"/>
        <v>30000</v>
      </c>
      <c r="J2398" s="754">
        <f t="shared" si="376"/>
        <v>898370</v>
      </c>
      <c r="K2398" s="754">
        <f t="shared" si="377"/>
        <v>5489443</v>
      </c>
      <c r="L2398" s="7"/>
    </row>
    <row r="2399" spans="1:12" x14ac:dyDescent="0.25">
      <c r="A2399" s="750"/>
      <c r="B2399" s="749" t="s">
        <v>400</v>
      </c>
      <c r="C2399" s="754">
        <v>1</v>
      </c>
      <c r="D2399" s="754">
        <v>4914628</v>
      </c>
      <c r="E2399" s="754">
        <v>30000</v>
      </c>
      <c r="F2399" s="751">
        <v>938558</v>
      </c>
      <c r="G2399" s="754">
        <f t="shared" si="373"/>
        <v>5883186</v>
      </c>
      <c r="H2399" s="754">
        <f t="shared" si="374"/>
        <v>4914628</v>
      </c>
      <c r="I2399" s="754">
        <f t="shared" si="375"/>
        <v>30000</v>
      </c>
      <c r="J2399" s="754">
        <f t="shared" si="376"/>
        <v>938558</v>
      </c>
      <c r="K2399" s="754">
        <f t="shared" si="377"/>
        <v>5883186</v>
      </c>
      <c r="L2399" s="7"/>
    </row>
    <row r="2400" spans="1:12" x14ac:dyDescent="0.25">
      <c r="A2400" s="750"/>
      <c r="B2400" s="749" t="s">
        <v>401</v>
      </c>
      <c r="C2400" s="754">
        <v>1</v>
      </c>
      <c r="D2400" s="754">
        <v>5089682</v>
      </c>
      <c r="E2400" s="754">
        <v>30000</v>
      </c>
      <c r="F2400" s="751">
        <v>958448</v>
      </c>
      <c r="G2400" s="754">
        <f t="shared" si="373"/>
        <v>6078130</v>
      </c>
      <c r="H2400" s="754">
        <f t="shared" si="374"/>
        <v>5089682</v>
      </c>
      <c r="I2400" s="754">
        <f t="shared" si="375"/>
        <v>30000</v>
      </c>
      <c r="J2400" s="754">
        <f t="shared" si="376"/>
        <v>958448</v>
      </c>
      <c r="K2400" s="754">
        <f t="shared" si="377"/>
        <v>6078130</v>
      </c>
      <c r="L2400" s="7"/>
    </row>
    <row r="2401" spans="1:12" x14ac:dyDescent="0.25">
      <c r="A2401" s="750"/>
      <c r="B2401" s="749" t="s">
        <v>406</v>
      </c>
      <c r="C2401" s="754">
        <v>3</v>
      </c>
      <c r="D2401" s="754">
        <v>5975291</v>
      </c>
      <c r="E2401" s="754">
        <v>30000</v>
      </c>
      <c r="F2401" s="751">
        <v>1057898</v>
      </c>
      <c r="G2401" s="754">
        <f t="shared" si="373"/>
        <v>7063189</v>
      </c>
      <c r="H2401" s="754">
        <f t="shared" si="374"/>
        <v>17925873</v>
      </c>
      <c r="I2401" s="754">
        <f t="shared" si="375"/>
        <v>90000</v>
      </c>
      <c r="J2401" s="754">
        <f t="shared" si="376"/>
        <v>3173694</v>
      </c>
      <c r="K2401" s="754">
        <f t="shared" si="377"/>
        <v>21189567</v>
      </c>
      <c r="L2401" s="7"/>
    </row>
    <row r="2402" spans="1:12" x14ac:dyDescent="0.25">
      <c r="A2402" s="750"/>
      <c r="B2402" s="459" t="s">
        <v>415</v>
      </c>
      <c r="C2402" s="758">
        <f t="shared" ref="C2402:K2402" si="378">SUM(C2323:C2401)</f>
        <v>264</v>
      </c>
      <c r="D2402" s="758">
        <f t="shared" si="378"/>
        <v>181476834</v>
      </c>
      <c r="E2402" s="758">
        <f t="shared" si="378"/>
        <v>2370000</v>
      </c>
      <c r="F2402" s="758">
        <f t="shared" si="378"/>
        <v>44327291.960000001</v>
      </c>
      <c r="G2402" s="758">
        <f t="shared" si="378"/>
        <v>228174125.95999998</v>
      </c>
      <c r="H2402" s="758">
        <f t="shared" si="378"/>
        <v>523767585</v>
      </c>
      <c r="I2402" s="758">
        <f t="shared" si="378"/>
        <v>7920000</v>
      </c>
      <c r="J2402" s="758">
        <f t="shared" si="378"/>
        <v>123545257.96000001</v>
      </c>
      <c r="K2402" s="758">
        <f t="shared" si="378"/>
        <v>655232842.96000004</v>
      </c>
      <c r="L2402" s="7"/>
    </row>
    <row r="2403" spans="1:12" x14ac:dyDescent="0.25">
      <c r="A2403" s="750"/>
      <c r="B2403" s="759" t="s">
        <v>450</v>
      </c>
      <c r="C2403" s="315">
        <v>1</v>
      </c>
      <c r="D2403" s="760">
        <v>13845880.439999999</v>
      </c>
      <c r="E2403" s="760">
        <v>30000</v>
      </c>
      <c r="F2403" s="760">
        <v>2994573</v>
      </c>
      <c r="G2403" s="262">
        <f>SUM(D2403:F2403)</f>
        <v>16870453.439999998</v>
      </c>
      <c r="H2403" s="262">
        <f>C2403*D2403</f>
        <v>13845880.439999999</v>
      </c>
      <c r="I2403" s="262">
        <f>C2403*E2403</f>
        <v>30000</v>
      </c>
      <c r="J2403" s="262">
        <f>C2403*F2403</f>
        <v>2994573</v>
      </c>
      <c r="K2403" s="262">
        <f>C2403*G2403</f>
        <v>16870453.439999998</v>
      </c>
      <c r="L2403" s="7"/>
    </row>
    <row r="2404" spans="1:12" x14ac:dyDescent="0.25">
      <c r="A2404" s="750"/>
      <c r="B2404" s="759" t="s">
        <v>442</v>
      </c>
      <c r="C2404" s="315">
        <v>1</v>
      </c>
      <c r="D2404" s="315">
        <v>5975291</v>
      </c>
      <c r="E2404" s="315">
        <v>30000</v>
      </c>
      <c r="F2404" s="760">
        <v>1304060</v>
      </c>
      <c r="G2404" s="262">
        <f>SUM(D2404:F2404)</f>
        <v>7309351</v>
      </c>
      <c r="H2404" s="262">
        <f>C2404*D2404</f>
        <v>5975291</v>
      </c>
      <c r="I2404" s="262">
        <f>C2404*E2404</f>
        <v>30000</v>
      </c>
      <c r="J2404" s="262">
        <f>C2404*F2404</f>
        <v>1304060</v>
      </c>
      <c r="K2404" s="262">
        <f>C2404*G2404</f>
        <v>7309351</v>
      </c>
      <c r="L2404" s="7"/>
    </row>
    <row r="2405" spans="1:12" x14ac:dyDescent="0.25">
      <c r="A2405" s="750"/>
      <c r="B2405" s="761" t="s">
        <v>443</v>
      </c>
      <c r="C2405" s="314">
        <v>1</v>
      </c>
      <c r="D2405" s="315">
        <v>5975291</v>
      </c>
      <c r="E2405" s="315">
        <v>30000</v>
      </c>
      <c r="F2405" s="760">
        <v>1304060</v>
      </c>
      <c r="G2405" s="262">
        <f>SUM(D2405:F2405)</f>
        <v>7309351</v>
      </c>
      <c r="H2405" s="262">
        <f>C2405*D2405</f>
        <v>5975291</v>
      </c>
      <c r="I2405" s="262">
        <f>C2405*E2405</f>
        <v>30000</v>
      </c>
      <c r="J2405" s="262">
        <f>C2405*F2405</f>
        <v>1304060</v>
      </c>
      <c r="K2405" s="262">
        <f>C2405*G2405</f>
        <v>7309351</v>
      </c>
      <c r="L2405" s="7"/>
    </row>
    <row r="2406" spans="1:12" x14ac:dyDescent="0.25">
      <c r="A2406" s="750"/>
      <c r="B2406" s="272"/>
      <c r="C2406" s="262">
        <f t="shared" ref="C2406:K2406" si="379">SUM(C2403:C2405)</f>
        <v>3</v>
      </c>
      <c r="D2406" s="262">
        <f t="shared" si="379"/>
        <v>25796462.439999998</v>
      </c>
      <c r="E2406" s="262">
        <f t="shared" si="379"/>
        <v>90000</v>
      </c>
      <c r="F2406" s="262">
        <f t="shared" si="379"/>
        <v>5602693</v>
      </c>
      <c r="G2406" s="262">
        <f t="shared" si="379"/>
        <v>31489155.439999998</v>
      </c>
      <c r="H2406" s="262">
        <f t="shared" si="379"/>
        <v>25796462.439999998</v>
      </c>
      <c r="I2406" s="262">
        <f t="shared" si="379"/>
        <v>90000</v>
      </c>
      <c r="J2406" s="262">
        <f t="shared" si="379"/>
        <v>5602693</v>
      </c>
      <c r="K2406" s="262">
        <f t="shared" si="379"/>
        <v>31489155.439999998</v>
      </c>
      <c r="L2406" s="7"/>
    </row>
    <row r="2407" spans="1:12" x14ac:dyDescent="0.25">
      <c r="A2407" s="750"/>
      <c r="B2407" s="272"/>
      <c r="C2407" s="262"/>
      <c r="D2407" s="262"/>
      <c r="E2407" s="262"/>
      <c r="F2407" s="262"/>
      <c r="G2407" s="262"/>
      <c r="H2407" s="262"/>
      <c r="I2407" s="262"/>
      <c r="J2407" s="262"/>
      <c r="K2407" s="262"/>
      <c r="L2407" s="7"/>
    </row>
    <row r="2408" spans="1:12" x14ac:dyDescent="0.25">
      <c r="A2408" s="750"/>
      <c r="B2408" s="261"/>
      <c r="C2408" s="267">
        <f t="shared" ref="C2408:K2408" si="380">C2402+C2406</f>
        <v>267</v>
      </c>
      <c r="D2408" s="267">
        <f t="shared" si="380"/>
        <v>207273296.44</v>
      </c>
      <c r="E2408" s="267">
        <f t="shared" si="380"/>
        <v>2460000</v>
      </c>
      <c r="F2408" s="267">
        <f t="shared" si="380"/>
        <v>49929984.960000001</v>
      </c>
      <c r="G2408" s="267">
        <f t="shared" si="380"/>
        <v>259663281.39999998</v>
      </c>
      <c r="H2408" s="267">
        <f t="shared" si="380"/>
        <v>549564047.44000006</v>
      </c>
      <c r="I2408" s="267">
        <f t="shared" si="380"/>
        <v>8010000</v>
      </c>
      <c r="J2408" s="267">
        <f t="shared" si="380"/>
        <v>129147950.96000001</v>
      </c>
      <c r="K2408" s="267">
        <f t="shared" si="380"/>
        <v>686721998.4000001</v>
      </c>
      <c r="L2408" s="7"/>
    </row>
    <row r="2409" spans="1:12" x14ac:dyDescent="0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</row>
    <row r="2410" spans="1:12" x14ac:dyDescent="0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</row>
    <row r="2411" spans="1:12" x14ac:dyDescent="0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</row>
    <row r="2412" spans="1:12" x14ac:dyDescent="0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</row>
    <row r="2413" spans="1:12" x14ac:dyDescent="0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</row>
    <row r="2414" spans="1:12" x14ac:dyDescent="0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</row>
    <row r="2415" spans="1:12" x14ac:dyDescent="0.25">
      <c r="A2415" s="979" t="s">
        <v>225</v>
      </c>
      <c r="B2415" s="979"/>
      <c r="C2415" s="979"/>
      <c r="D2415" s="979"/>
      <c r="E2415" s="979"/>
      <c r="F2415" s="979"/>
      <c r="G2415" s="979"/>
      <c r="H2415" s="979"/>
      <c r="I2415" s="979"/>
      <c r="J2415" s="979"/>
      <c r="K2415" s="979"/>
      <c r="L2415" s="979"/>
    </row>
    <row r="2416" spans="1:12" x14ac:dyDescent="0.25">
      <c r="A2416" s="980" t="s">
        <v>226</v>
      </c>
      <c r="B2416" s="980"/>
      <c r="C2416" s="980"/>
      <c r="D2416" s="980"/>
      <c r="E2416" s="980"/>
      <c r="F2416" s="980"/>
      <c r="G2416" s="980"/>
      <c r="H2416" s="980"/>
      <c r="I2416" s="980"/>
      <c r="J2416" s="980"/>
      <c r="K2416" s="980"/>
      <c r="L2416" s="980"/>
    </row>
    <row r="2417" spans="1:12" x14ac:dyDescent="0.25">
      <c r="A2417" s="980" t="s">
        <v>227</v>
      </c>
      <c r="B2417" s="981"/>
      <c r="C2417" s="981"/>
      <c r="D2417" s="981"/>
      <c r="E2417" s="981"/>
      <c r="F2417" s="981"/>
      <c r="G2417" s="981"/>
      <c r="H2417" s="981"/>
      <c r="I2417" s="981"/>
      <c r="J2417" s="981"/>
      <c r="K2417" s="981"/>
      <c r="L2417" s="981"/>
    </row>
    <row r="2418" spans="1:12" x14ac:dyDescent="0.25">
      <c r="A2418" s="981" t="s">
        <v>991</v>
      </c>
      <c r="B2418" s="981"/>
      <c r="C2418" s="981"/>
      <c r="D2418" s="981"/>
      <c r="E2418" s="981"/>
      <c r="F2418" s="981"/>
      <c r="G2418" s="981"/>
      <c r="H2418" s="981"/>
      <c r="I2418" s="981"/>
      <c r="J2418" s="981"/>
      <c r="K2418" s="981"/>
      <c r="L2418" s="981"/>
    </row>
    <row r="2419" spans="1:12" ht="48.75" x14ac:dyDescent="0.25">
      <c r="A2419" s="9" t="s">
        <v>595</v>
      </c>
      <c r="B2419" s="10"/>
      <c r="C2419" s="9" t="s">
        <v>228</v>
      </c>
      <c r="D2419" s="9" t="s">
        <v>798</v>
      </c>
      <c r="E2419" s="9" t="s">
        <v>229</v>
      </c>
      <c r="F2419" s="9" t="s">
        <v>468</v>
      </c>
      <c r="G2419" s="9" t="s">
        <v>231</v>
      </c>
      <c r="H2419" s="9" t="s">
        <v>232</v>
      </c>
      <c r="I2419" s="9" t="s">
        <v>233</v>
      </c>
      <c r="J2419" s="9" t="s">
        <v>476</v>
      </c>
      <c r="K2419" s="9" t="s">
        <v>234</v>
      </c>
      <c r="L2419" s="609" t="s">
        <v>799</v>
      </c>
    </row>
    <row r="2420" spans="1:12" x14ac:dyDescent="0.25">
      <c r="A2420" s="11"/>
      <c r="B2420" s="612"/>
      <c r="C2420" s="612"/>
      <c r="D2420" s="612"/>
      <c r="E2420" s="612"/>
      <c r="F2420" s="612"/>
      <c r="G2420" s="612"/>
      <c r="H2420" s="612"/>
      <c r="I2420" s="612"/>
      <c r="J2420" s="612"/>
      <c r="K2420" s="612"/>
      <c r="L2420" s="607" t="s">
        <v>235</v>
      </c>
    </row>
    <row r="2421" spans="1:12" x14ac:dyDescent="0.25">
      <c r="A2421" s="612"/>
      <c r="B2421" s="612"/>
      <c r="C2421" s="5" t="s">
        <v>250</v>
      </c>
      <c r="D2421" s="2">
        <v>1</v>
      </c>
      <c r="E2421" s="2">
        <v>366170</v>
      </c>
      <c r="F2421" s="2">
        <v>30000</v>
      </c>
      <c r="G2421" s="2"/>
      <c r="H2421" s="2">
        <f t="shared" ref="H2421:H2445" si="381">SUM(E2421:G2421)</f>
        <v>396170</v>
      </c>
      <c r="I2421" s="2">
        <f t="shared" ref="I2421:I2447" si="382">D2421*E2421</f>
        <v>366170</v>
      </c>
      <c r="J2421" s="2">
        <f t="shared" ref="J2421:J2447" si="383">D2421*F2421</f>
        <v>30000</v>
      </c>
      <c r="K2421" s="2">
        <f t="shared" ref="K2421:K2447" si="384">D2421*G2421</f>
        <v>0</v>
      </c>
      <c r="L2421" s="2">
        <f t="shared" ref="L2421:L2447" si="385">D2421*H2421</f>
        <v>396170</v>
      </c>
    </row>
    <row r="2422" spans="1:12" x14ac:dyDescent="0.25">
      <c r="A2422" s="612"/>
      <c r="B2422" s="612"/>
      <c r="C2422" s="5" t="s">
        <v>257</v>
      </c>
      <c r="D2422" s="2">
        <v>1</v>
      </c>
      <c r="E2422" s="2">
        <v>416444</v>
      </c>
      <c r="F2422" s="2">
        <v>30000</v>
      </c>
      <c r="G2422" s="2"/>
      <c r="H2422" s="2">
        <f t="shared" si="381"/>
        <v>446444</v>
      </c>
      <c r="I2422" s="2">
        <f t="shared" si="382"/>
        <v>416444</v>
      </c>
      <c r="J2422" s="2">
        <f t="shared" si="383"/>
        <v>30000</v>
      </c>
      <c r="K2422" s="2">
        <f t="shared" si="384"/>
        <v>0</v>
      </c>
      <c r="L2422" s="2">
        <f t="shared" si="385"/>
        <v>446444</v>
      </c>
    </row>
    <row r="2423" spans="1:12" x14ac:dyDescent="0.25">
      <c r="A2423" s="612"/>
      <c r="B2423" s="612"/>
      <c r="C2423" s="5" t="s">
        <v>262</v>
      </c>
      <c r="D2423" s="2">
        <v>1</v>
      </c>
      <c r="E2423" s="2">
        <v>452354</v>
      </c>
      <c r="F2423" s="2">
        <v>30000</v>
      </c>
      <c r="G2423" s="2"/>
      <c r="H2423" s="2">
        <f t="shared" si="381"/>
        <v>482354</v>
      </c>
      <c r="I2423" s="2">
        <f t="shared" si="382"/>
        <v>452354</v>
      </c>
      <c r="J2423" s="2">
        <f t="shared" si="383"/>
        <v>30000</v>
      </c>
      <c r="K2423" s="2">
        <f t="shared" si="384"/>
        <v>0</v>
      </c>
      <c r="L2423" s="2">
        <f t="shared" si="385"/>
        <v>482354</v>
      </c>
    </row>
    <row r="2424" spans="1:12" x14ac:dyDescent="0.25">
      <c r="A2424" s="612"/>
      <c r="B2424" s="612"/>
      <c r="C2424" s="5" t="s">
        <v>263</v>
      </c>
      <c r="D2424" s="2">
        <v>2</v>
      </c>
      <c r="E2424" s="2">
        <v>459536</v>
      </c>
      <c r="F2424" s="2">
        <v>30000</v>
      </c>
      <c r="G2424" s="2"/>
      <c r="H2424" s="2">
        <f t="shared" si="381"/>
        <v>489536</v>
      </c>
      <c r="I2424" s="2">
        <f t="shared" si="382"/>
        <v>919072</v>
      </c>
      <c r="J2424" s="2">
        <f t="shared" si="383"/>
        <v>60000</v>
      </c>
      <c r="K2424" s="2">
        <f t="shared" si="384"/>
        <v>0</v>
      </c>
      <c r="L2424" s="2">
        <f t="shared" si="385"/>
        <v>979072</v>
      </c>
    </row>
    <row r="2425" spans="1:12" x14ac:dyDescent="0.25">
      <c r="A2425" s="612"/>
      <c r="B2425" s="612"/>
      <c r="C2425" s="5" t="s">
        <v>264</v>
      </c>
      <c r="D2425" s="2">
        <v>1</v>
      </c>
      <c r="E2425" s="2">
        <v>466718</v>
      </c>
      <c r="F2425" s="2">
        <v>30000</v>
      </c>
      <c r="G2425" s="2"/>
      <c r="H2425" s="2">
        <f t="shared" si="381"/>
        <v>496718</v>
      </c>
      <c r="I2425" s="2">
        <f t="shared" si="382"/>
        <v>466718</v>
      </c>
      <c r="J2425" s="2">
        <f t="shared" si="383"/>
        <v>30000</v>
      </c>
      <c r="K2425" s="2">
        <f t="shared" si="384"/>
        <v>0</v>
      </c>
      <c r="L2425" s="2">
        <f t="shared" si="385"/>
        <v>496718</v>
      </c>
    </row>
    <row r="2426" spans="1:12" x14ac:dyDescent="0.25">
      <c r="A2426" s="612"/>
      <c r="B2426" s="612"/>
      <c r="C2426" s="5" t="s">
        <v>266</v>
      </c>
      <c r="D2426" s="2">
        <v>2</v>
      </c>
      <c r="E2426" s="2">
        <v>384823</v>
      </c>
      <c r="F2426" s="2">
        <v>30000</v>
      </c>
      <c r="G2426" s="2"/>
      <c r="H2426" s="2">
        <f t="shared" si="381"/>
        <v>414823</v>
      </c>
      <c r="I2426" s="2">
        <f t="shared" si="382"/>
        <v>769646</v>
      </c>
      <c r="J2426" s="2">
        <f t="shared" si="383"/>
        <v>60000</v>
      </c>
      <c r="K2426" s="2">
        <f t="shared" si="384"/>
        <v>0</v>
      </c>
      <c r="L2426" s="2">
        <f t="shared" si="385"/>
        <v>829646</v>
      </c>
    </row>
    <row r="2427" spans="1:12" x14ac:dyDescent="0.25">
      <c r="A2427" s="612"/>
      <c r="B2427" s="612"/>
      <c r="C2427" s="5" t="s">
        <v>276</v>
      </c>
      <c r="D2427" s="2">
        <v>1</v>
      </c>
      <c r="E2427" s="2">
        <v>471113</v>
      </c>
      <c r="F2427" s="2">
        <v>30000</v>
      </c>
      <c r="G2427" s="2"/>
      <c r="H2427" s="2">
        <f t="shared" si="381"/>
        <v>501113</v>
      </c>
      <c r="I2427" s="2">
        <f t="shared" si="382"/>
        <v>471113</v>
      </c>
      <c r="J2427" s="2">
        <f t="shared" si="383"/>
        <v>30000</v>
      </c>
      <c r="K2427" s="2">
        <f t="shared" si="384"/>
        <v>0</v>
      </c>
      <c r="L2427" s="2">
        <f t="shared" si="385"/>
        <v>501113</v>
      </c>
    </row>
    <row r="2428" spans="1:12" x14ac:dyDescent="0.25">
      <c r="A2428" s="612"/>
      <c r="B2428" s="612"/>
      <c r="C2428" s="5" t="s">
        <v>279</v>
      </c>
      <c r="D2428" s="2">
        <v>1</v>
      </c>
      <c r="E2428" s="2">
        <v>497000</v>
      </c>
      <c r="F2428" s="2">
        <v>30000</v>
      </c>
      <c r="G2428" s="2"/>
      <c r="H2428" s="2">
        <f t="shared" si="381"/>
        <v>527000</v>
      </c>
      <c r="I2428" s="2">
        <f t="shared" si="382"/>
        <v>497000</v>
      </c>
      <c r="J2428" s="2">
        <f t="shared" si="383"/>
        <v>30000</v>
      </c>
      <c r="K2428" s="2">
        <f t="shared" si="384"/>
        <v>0</v>
      </c>
      <c r="L2428" s="2">
        <f t="shared" si="385"/>
        <v>527000</v>
      </c>
    </row>
    <row r="2429" spans="1:12" x14ac:dyDescent="0.25">
      <c r="A2429" s="612"/>
      <c r="B2429" s="612"/>
      <c r="C2429" s="5" t="s">
        <v>281</v>
      </c>
      <c r="D2429" s="2">
        <v>3</v>
      </c>
      <c r="E2429" s="2">
        <v>404522</v>
      </c>
      <c r="F2429" s="2">
        <v>30000</v>
      </c>
      <c r="G2429" s="2"/>
      <c r="H2429" s="2">
        <f t="shared" si="381"/>
        <v>434522</v>
      </c>
      <c r="I2429" s="2">
        <f t="shared" si="382"/>
        <v>1213566</v>
      </c>
      <c r="J2429" s="2">
        <f t="shared" si="383"/>
        <v>90000</v>
      </c>
      <c r="K2429" s="2">
        <f t="shared" si="384"/>
        <v>0</v>
      </c>
      <c r="L2429" s="2">
        <f t="shared" si="385"/>
        <v>1303566</v>
      </c>
    </row>
    <row r="2430" spans="1:12" x14ac:dyDescent="0.25">
      <c r="A2430" s="612"/>
      <c r="B2430" s="612"/>
      <c r="C2430" s="5" t="s">
        <v>294</v>
      </c>
      <c r="D2430" s="2">
        <v>1</v>
      </c>
      <c r="E2430" s="2">
        <v>534834</v>
      </c>
      <c r="F2430" s="2">
        <v>30000</v>
      </c>
      <c r="G2430" s="2"/>
      <c r="H2430" s="2">
        <f t="shared" si="381"/>
        <v>564834</v>
      </c>
      <c r="I2430" s="2">
        <f t="shared" si="382"/>
        <v>534834</v>
      </c>
      <c r="J2430" s="2">
        <f t="shared" si="383"/>
        <v>30000</v>
      </c>
      <c r="K2430" s="2">
        <f t="shared" si="384"/>
        <v>0</v>
      </c>
      <c r="L2430" s="2">
        <f t="shared" si="385"/>
        <v>564834</v>
      </c>
    </row>
    <row r="2431" spans="1:12" x14ac:dyDescent="0.25">
      <c r="A2431" s="612"/>
      <c r="B2431" s="612"/>
      <c r="C2431" s="5" t="s">
        <v>310</v>
      </c>
      <c r="D2431" s="2">
        <v>1</v>
      </c>
      <c r="E2431" s="2">
        <v>638133</v>
      </c>
      <c r="F2431" s="2">
        <v>30000</v>
      </c>
      <c r="G2431" s="2"/>
      <c r="H2431" s="2">
        <f t="shared" si="381"/>
        <v>668133</v>
      </c>
      <c r="I2431" s="2">
        <f t="shared" si="382"/>
        <v>638133</v>
      </c>
      <c r="J2431" s="2">
        <f t="shared" si="383"/>
        <v>30000</v>
      </c>
      <c r="K2431" s="2">
        <f t="shared" si="384"/>
        <v>0</v>
      </c>
      <c r="L2431" s="2">
        <f t="shared" si="385"/>
        <v>668133</v>
      </c>
    </row>
    <row r="2432" spans="1:12" x14ac:dyDescent="0.25">
      <c r="A2432" s="612"/>
      <c r="B2432" s="612"/>
      <c r="C2432" s="5" t="s">
        <v>313</v>
      </c>
      <c r="D2432" s="2">
        <v>1</v>
      </c>
      <c r="E2432" s="2">
        <v>707443</v>
      </c>
      <c r="F2432" s="2">
        <v>30000</v>
      </c>
      <c r="G2432" s="2"/>
      <c r="H2432" s="2">
        <f t="shared" si="381"/>
        <v>737443</v>
      </c>
      <c r="I2432" s="2">
        <f t="shared" si="382"/>
        <v>707443</v>
      </c>
      <c r="J2432" s="2">
        <f t="shared" si="383"/>
        <v>30000</v>
      </c>
      <c r="K2432" s="2">
        <f t="shared" si="384"/>
        <v>0</v>
      </c>
      <c r="L2432" s="2">
        <f t="shared" si="385"/>
        <v>737443</v>
      </c>
    </row>
    <row r="2433" spans="1:12" x14ac:dyDescent="0.25">
      <c r="A2433" s="612"/>
      <c r="B2433" s="612"/>
      <c r="C2433" s="5" t="s">
        <v>324</v>
      </c>
      <c r="D2433" s="2">
        <v>1</v>
      </c>
      <c r="E2433" s="2">
        <v>961577</v>
      </c>
      <c r="F2433" s="2">
        <v>30000</v>
      </c>
      <c r="G2433" s="2"/>
      <c r="H2433" s="2">
        <f t="shared" si="381"/>
        <v>991577</v>
      </c>
      <c r="I2433" s="2">
        <f t="shared" si="382"/>
        <v>961577</v>
      </c>
      <c r="J2433" s="2">
        <f t="shared" si="383"/>
        <v>30000</v>
      </c>
      <c r="K2433" s="2">
        <f t="shared" si="384"/>
        <v>0</v>
      </c>
      <c r="L2433" s="2">
        <f t="shared" si="385"/>
        <v>991577</v>
      </c>
    </row>
    <row r="2434" spans="1:12" x14ac:dyDescent="0.25">
      <c r="A2434" s="612"/>
      <c r="B2434" s="612"/>
      <c r="C2434" s="5" t="s">
        <v>326</v>
      </c>
      <c r="D2434" s="2">
        <v>9</v>
      </c>
      <c r="E2434" s="2">
        <v>826204</v>
      </c>
      <c r="F2434" s="2">
        <v>30000</v>
      </c>
      <c r="G2434" s="2"/>
      <c r="H2434" s="2">
        <f t="shared" si="381"/>
        <v>856204</v>
      </c>
      <c r="I2434" s="2">
        <f t="shared" si="382"/>
        <v>7435836</v>
      </c>
      <c r="J2434" s="2">
        <f t="shared" si="383"/>
        <v>270000</v>
      </c>
      <c r="K2434" s="2">
        <f t="shared" si="384"/>
        <v>0</v>
      </c>
      <c r="L2434" s="2">
        <f t="shared" si="385"/>
        <v>7705836</v>
      </c>
    </row>
    <row r="2435" spans="1:12" x14ac:dyDescent="0.25">
      <c r="A2435" s="612"/>
      <c r="B2435" s="612"/>
      <c r="C2435" s="5" t="s">
        <v>341</v>
      </c>
      <c r="D2435" s="2">
        <v>4</v>
      </c>
      <c r="E2435" s="2">
        <v>960604</v>
      </c>
      <c r="F2435" s="2">
        <v>30000</v>
      </c>
      <c r="G2435" s="2"/>
      <c r="H2435" s="2">
        <f t="shared" si="381"/>
        <v>990604</v>
      </c>
      <c r="I2435" s="2">
        <f t="shared" si="382"/>
        <v>3842416</v>
      </c>
      <c r="J2435" s="2">
        <f t="shared" si="383"/>
        <v>120000</v>
      </c>
      <c r="K2435" s="2">
        <f t="shared" si="384"/>
        <v>0</v>
      </c>
      <c r="L2435" s="2">
        <f t="shared" si="385"/>
        <v>3962416</v>
      </c>
    </row>
    <row r="2436" spans="1:12" x14ac:dyDescent="0.25">
      <c r="A2436" s="612"/>
      <c r="B2436" s="612"/>
      <c r="C2436" s="5" t="s">
        <v>343</v>
      </c>
      <c r="D2436" s="2">
        <v>1</v>
      </c>
      <c r="E2436" s="2">
        <v>1023851</v>
      </c>
      <c r="F2436" s="2">
        <v>30000</v>
      </c>
      <c r="G2436" s="2"/>
      <c r="H2436" s="2">
        <f t="shared" si="381"/>
        <v>1053851</v>
      </c>
      <c r="I2436" s="2">
        <f t="shared" si="382"/>
        <v>1023851</v>
      </c>
      <c r="J2436" s="2">
        <f t="shared" si="383"/>
        <v>30000</v>
      </c>
      <c r="K2436" s="2">
        <f t="shared" si="384"/>
        <v>0</v>
      </c>
      <c r="L2436" s="2">
        <f t="shared" si="385"/>
        <v>1053851</v>
      </c>
    </row>
    <row r="2437" spans="1:12" x14ac:dyDescent="0.25">
      <c r="A2437" s="612"/>
      <c r="B2437" s="612"/>
      <c r="C2437" s="5" t="s">
        <v>351</v>
      </c>
      <c r="D2437" s="2">
        <v>1</v>
      </c>
      <c r="E2437" s="2">
        <v>1276640</v>
      </c>
      <c r="F2437" s="2">
        <v>30000</v>
      </c>
      <c r="G2437" s="2"/>
      <c r="H2437" s="2">
        <f t="shared" si="381"/>
        <v>1306640</v>
      </c>
      <c r="I2437" s="2">
        <f t="shared" si="382"/>
        <v>1276640</v>
      </c>
      <c r="J2437" s="2">
        <f t="shared" si="383"/>
        <v>30000</v>
      </c>
      <c r="K2437" s="2">
        <f t="shared" si="384"/>
        <v>0</v>
      </c>
      <c r="L2437" s="2">
        <f t="shared" si="385"/>
        <v>1306640</v>
      </c>
    </row>
    <row r="2438" spans="1:12" x14ac:dyDescent="0.25">
      <c r="A2438" s="612"/>
      <c r="B2438" s="612"/>
      <c r="C2438" s="5" t="s">
        <v>355</v>
      </c>
      <c r="D2438" s="2">
        <v>1</v>
      </c>
      <c r="E2438" s="2">
        <v>1060833</v>
      </c>
      <c r="F2438" s="2">
        <v>30000</v>
      </c>
      <c r="G2438" s="2"/>
      <c r="H2438" s="2">
        <f t="shared" si="381"/>
        <v>1090833</v>
      </c>
      <c r="I2438" s="2">
        <f t="shared" si="382"/>
        <v>1060833</v>
      </c>
      <c r="J2438" s="2">
        <f t="shared" si="383"/>
        <v>30000</v>
      </c>
      <c r="K2438" s="2">
        <f t="shared" si="384"/>
        <v>0</v>
      </c>
      <c r="L2438" s="2">
        <f t="shared" si="385"/>
        <v>1090833</v>
      </c>
    </row>
    <row r="2439" spans="1:12" x14ac:dyDescent="0.25">
      <c r="A2439" s="612"/>
      <c r="B2439" s="612"/>
      <c r="C2439" s="5" t="s">
        <v>357</v>
      </c>
      <c r="D2439" s="2">
        <v>1</v>
      </c>
      <c r="E2439" s="2">
        <v>1126631</v>
      </c>
      <c r="F2439" s="2">
        <v>30000</v>
      </c>
      <c r="G2439" s="2"/>
      <c r="H2439" s="2">
        <f t="shared" si="381"/>
        <v>1156631</v>
      </c>
      <c r="I2439" s="2">
        <f t="shared" si="382"/>
        <v>1126631</v>
      </c>
      <c r="J2439" s="2">
        <f t="shared" si="383"/>
        <v>30000</v>
      </c>
      <c r="K2439" s="2">
        <f t="shared" si="384"/>
        <v>0</v>
      </c>
      <c r="L2439" s="2">
        <f t="shared" si="385"/>
        <v>1156631</v>
      </c>
    </row>
    <row r="2440" spans="1:12" x14ac:dyDescent="0.25">
      <c r="A2440" s="612"/>
      <c r="B2440" s="612"/>
      <c r="C2440" s="5" t="s">
        <v>379</v>
      </c>
      <c r="D2440" s="2">
        <v>1</v>
      </c>
      <c r="E2440" s="2">
        <v>1747532</v>
      </c>
      <c r="F2440" s="2">
        <v>30000</v>
      </c>
      <c r="G2440" s="2"/>
      <c r="H2440" s="2">
        <f t="shared" si="381"/>
        <v>1777532</v>
      </c>
      <c r="I2440" s="2">
        <f t="shared" si="382"/>
        <v>1747532</v>
      </c>
      <c r="J2440" s="2">
        <f t="shared" si="383"/>
        <v>30000</v>
      </c>
      <c r="K2440" s="2">
        <f t="shared" si="384"/>
        <v>0</v>
      </c>
      <c r="L2440" s="2">
        <f t="shared" si="385"/>
        <v>1777532</v>
      </c>
    </row>
    <row r="2441" spans="1:12" x14ac:dyDescent="0.25">
      <c r="A2441" s="612"/>
      <c r="B2441" s="612"/>
      <c r="C2441" s="5" t="s">
        <v>383</v>
      </c>
      <c r="D2441" s="2">
        <v>1</v>
      </c>
      <c r="E2441" s="2">
        <v>1528878</v>
      </c>
      <c r="F2441" s="2">
        <v>30000</v>
      </c>
      <c r="G2441" s="2"/>
      <c r="H2441" s="2">
        <f t="shared" si="381"/>
        <v>1558878</v>
      </c>
      <c r="I2441" s="2">
        <f t="shared" si="382"/>
        <v>1528878</v>
      </c>
      <c r="J2441" s="2">
        <f t="shared" si="383"/>
        <v>30000</v>
      </c>
      <c r="K2441" s="2">
        <f t="shared" si="384"/>
        <v>0</v>
      </c>
      <c r="L2441" s="2">
        <f t="shared" si="385"/>
        <v>1558878</v>
      </c>
    </row>
    <row r="2442" spans="1:12" x14ac:dyDescent="0.25">
      <c r="A2442" s="612"/>
      <c r="B2442" s="612"/>
      <c r="C2442" s="5" t="s">
        <v>392</v>
      </c>
      <c r="D2442" s="2">
        <v>1</v>
      </c>
      <c r="E2442" s="2">
        <v>1742530</v>
      </c>
      <c r="F2442" s="2">
        <v>30000</v>
      </c>
      <c r="G2442" s="2"/>
      <c r="H2442" s="2">
        <f t="shared" si="381"/>
        <v>1772530</v>
      </c>
      <c r="I2442" s="2">
        <f t="shared" si="382"/>
        <v>1742530</v>
      </c>
      <c r="J2442" s="2">
        <f t="shared" si="383"/>
        <v>30000</v>
      </c>
      <c r="K2442" s="2">
        <f t="shared" si="384"/>
        <v>0</v>
      </c>
      <c r="L2442" s="2">
        <f t="shared" si="385"/>
        <v>1772530</v>
      </c>
    </row>
    <row r="2443" spans="1:12" x14ac:dyDescent="0.25">
      <c r="A2443" s="612"/>
      <c r="B2443" s="612"/>
      <c r="C2443" s="5" t="s">
        <v>395</v>
      </c>
      <c r="D2443" s="2">
        <v>1</v>
      </c>
      <c r="E2443" s="2">
        <v>1922065</v>
      </c>
      <c r="F2443" s="2">
        <v>30000</v>
      </c>
      <c r="G2443" s="2"/>
      <c r="H2443" s="2">
        <f t="shared" si="381"/>
        <v>1952065</v>
      </c>
      <c r="I2443" s="2">
        <f t="shared" si="382"/>
        <v>1922065</v>
      </c>
      <c r="J2443" s="2">
        <f t="shared" si="383"/>
        <v>30000</v>
      </c>
      <c r="K2443" s="2">
        <f t="shared" si="384"/>
        <v>0</v>
      </c>
      <c r="L2443" s="2">
        <f t="shared" si="385"/>
        <v>1952065</v>
      </c>
    </row>
    <row r="2444" spans="1:12" x14ac:dyDescent="0.25">
      <c r="A2444" s="612"/>
      <c r="B2444" s="612"/>
      <c r="C2444" s="11" t="s">
        <v>399</v>
      </c>
      <c r="D2444" s="2">
        <v>2</v>
      </c>
      <c r="E2444" s="2">
        <v>2110917</v>
      </c>
      <c r="F2444" s="2">
        <v>30000</v>
      </c>
      <c r="G2444" s="2"/>
      <c r="H2444" s="2">
        <f t="shared" si="381"/>
        <v>2140917</v>
      </c>
      <c r="I2444" s="2">
        <f t="shared" si="382"/>
        <v>4221834</v>
      </c>
      <c r="J2444" s="2">
        <f t="shared" si="383"/>
        <v>60000</v>
      </c>
      <c r="K2444" s="2">
        <f t="shared" si="384"/>
        <v>0</v>
      </c>
      <c r="L2444" s="2">
        <f t="shared" si="385"/>
        <v>4281834</v>
      </c>
    </row>
    <row r="2445" spans="1:12" x14ac:dyDescent="0.25">
      <c r="A2445" s="612"/>
      <c r="B2445" s="612"/>
      <c r="C2445" s="11" t="s">
        <v>546</v>
      </c>
      <c r="D2445" s="2">
        <v>1</v>
      </c>
      <c r="E2445" s="2">
        <v>2505352</v>
      </c>
      <c r="F2445" s="2">
        <v>30000</v>
      </c>
      <c r="G2445" s="2"/>
      <c r="H2445" s="2">
        <f t="shared" si="381"/>
        <v>2535352</v>
      </c>
      <c r="I2445" s="2">
        <f t="shared" si="382"/>
        <v>2505352</v>
      </c>
      <c r="J2445" s="2">
        <f t="shared" si="383"/>
        <v>30000</v>
      </c>
      <c r="K2445" s="2">
        <f t="shared" si="384"/>
        <v>0</v>
      </c>
      <c r="L2445" s="2">
        <f t="shared" si="385"/>
        <v>2535352</v>
      </c>
    </row>
    <row r="2446" spans="1:12" x14ac:dyDescent="0.25">
      <c r="A2446" s="612"/>
      <c r="B2446" s="612"/>
      <c r="C2446" s="11" t="s">
        <v>584</v>
      </c>
      <c r="D2446" s="2">
        <v>1</v>
      </c>
      <c r="E2446" s="2">
        <v>4950070</v>
      </c>
      <c r="F2446" s="2">
        <v>30000</v>
      </c>
      <c r="G2446" s="2"/>
      <c r="H2446" s="2">
        <f>SUM(E2446:G2446)</f>
        <v>4980070</v>
      </c>
      <c r="I2446" s="2">
        <f t="shared" si="382"/>
        <v>4950070</v>
      </c>
      <c r="J2446" s="2">
        <f t="shared" si="383"/>
        <v>30000</v>
      </c>
      <c r="K2446" s="2">
        <f t="shared" si="384"/>
        <v>0</v>
      </c>
      <c r="L2446" s="2">
        <f t="shared" si="385"/>
        <v>4980070</v>
      </c>
    </row>
    <row r="2447" spans="1:12" x14ac:dyDescent="0.25">
      <c r="A2447" s="612"/>
      <c r="B2447" s="612"/>
      <c r="C2447" s="11" t="s">
        <v>414</v>
      </c>
      <c r="D2447" s="2">
        <v>1</v>
      </c>
      <c r="E2447" s="2">
        <v>6215435</v>
      </c>
      <c r="F2447" s="2">
        <v>30000</v>
      </c>
      <c r="G2447" s="2"/>
      <c r="H2447" s="2">
        <f>SUM(E2447:G2447)</f>
        <v>6245435</v>
      </c>
      <c r="I2447" s="2">
        <f t="shared" si="382"/>
        <v>6215435</v>
      </c>
      <c r="J2447" s="2">
        <f t="shared" si="383"/>
        <v>30000</v>
      </c>
      <c r="K2447" s="2">
        <f t="shared" si="384"/>
        <v>0</v>
      </c>
      <c r="L2447" s="2">
        <f t="shared" si="385"/>
        <v>6245435</v>
      </c>
    </row>
    <row r="2448" spans="1:12" x14ac:dyDescent="0.25">
      <c r="A2448" s="612"/>
      <c r="B2448" s="12" t="s">
        <v>1</v>
      </c>
      <c r="C2448" s="5" t="s">
        <v>415</v>
      </c>
      <c r="D2448" s="608">
        <f>SUM(D2421:D2447)</f>
        <v>43</v>
      </c>
      <c r="E2448" s="608">
        <f>SUM(E2441:E2447)</f>
        <v>20975247</v>
      </c>
      <c r="F2448" s="608">
        <f>SUM(F2441:F2447)</f>
        <v>210000</v>
      </c>
      <c r="G2448" s="608"/>
      <c r="H2448" s="608">
        <f>SUM(H2421:H2447)</f>
        <v>36568209</v>
      </c>
      <c r="I2448" s="608">
        <f>SUM(I2421:I2447)</f>
        <v>49013973</v>
      </c>
      <c r="J2448" s="608">
        <f>SUM(J2421:J2447)</f>
        <v>1290000</v>
      </c>
      <c r="K2448" s="608">
        <f>SUM(K2421:K2447)</f>
        <v>0</v>
      </c>
      <c r="L2448" s="608">
        <f>SUM(L2421:L2447)</f>
        <v>50303973</v>
      </c>
    </row>
    <row r="2449" spans="1:12" x14ac:dyDescent="0.25">
      <c r="A2449" s="612"/>
      <c r="B2449" s="612"/>
      <c r="C2449" s="612"/>
      <c r="D2449" s="2"/>
      <c r="E2449" s="2"/>
      <c r="F2449" s="2"/>
      <c r="G2449" s="2"/>
      <c r="H2449" s="2"/>
      <c r="I2449" s="2"/>
      <c r="J2449" s="2"/>
      <c r="K2449" s="2"/>
      <c r="L2449" s="2"/>
    </row>
    <row r="2450" spans="1:12" x14ac:dyDescent="0.25">
      <c r="A2450" s="612"/>
      <c r="B2450" s="612" t="s">
        <v>416</v>
      </c>
      <c r="C2450" s="21" t="s">
        <v>417</v>
      </c>
      <c r="D2450" s="3"/>
      <c r="E2450" s="3">
        <v>1337225</v>
      </c>
      <c r="F2450" s="3">
        <v>381109</v>
      </c>
      <c r="G2450" s="3">
        <v>13099508</v>
      </c>
      <c r="H2450" s="2">
        <f t="shared" ref="H2450:H2465" si="386">SUM(E2450:G2450)</f>
        <v>14817842</v>
      </c>
      <c r="I2450" s="2">
        <f t="shared" ref="I2450:I2465" si="387">D2450*E2450</f>
        <v>0</v>
      </c>
      <c r="J2450" s="2">
        <f t="shared" ref="J2450:J2465" si="388">D2450*F2450</f>
        <v>0</v>
      </c>
      <c r="K2450" s="2">
        <f t="shared" ref="K2450:K2465" si="389">D2450*G2450</f>
        <v>0</v>
      </c>
      <c r="L2450" s="2">
        <f t="shared" ref="L2450:L2465" si="390">D2450*H2450</f>
        <v>0</v>
      </c>
    </row>
    <row r="2451" spans="1:12" ht="36.75" x14ac:dyDescent="0.25">
      <c r="A2451" s="612"/>
      <c r="B2451" s="612" t="s">
        <v>418</v>
      </c>
      <c r="C2451" s="21" t="s">
        <v>419</v>
      </c>
      <c r="D2451" s="3"/>
      <c r="E2451" s="3">
        <v>1337225</v>
      </c>
      <c r="F2451" s="3">
        <v>401168</v>
      </c>
      <c r="G2451" s="3">
        <v>10916790</v>
      </c>
      <c r="H2451" s="2">
        <f t="shared" si="386"/>
        <v>12655183</v>
      </c>
      <c r="I2451" s="2">
        <f t="shared" si="387"/>
        <v>0</v>
      </c>
      <c r="J2451" s="2">
        <f t="shared" si="388"/>
        <v>0</v>
      </c>
      <c r="K2451" s="2">
        <f t="shared" si="389"/>
        <v>0</v>
      </c>
      <c r="L2451" s="2">
        <f t="shared" si="390"/>
        <v>0</v>
      </c>
    </row>
    <row r="2452" spans="1:12" x14ac:dyDescent="0.25">
      <c r="A2452" s="612"/>
      <c r="B2452" s="612"/>
      <c r="C2452" s="13" t="s">
        <v>420</v>
      </c>
      <c r="D2452" s="2">
        <v>1</v>
      </c>
      <c r="E2452" s="3">
        <v>9273942.8399999999</v>
      </c>
      <c r="F2452" s="2">
        <v>374361</v>
      </c>
      <c r="G2452" s="2">
        <v>7914876</v>
      </c>
      <c r="H2452" s="2">
        <f t="shared" si="386"/>
        <v>17563179.84</v>
      </c>
      <c r="I2452" s="2">
        <f t="shared" si="387"/>
        <v>9273942.8399999999</v>
      </c>
      <c r="J2452" s="2">
        <f t="shared" si="388"/>
        <v>374361</v>
      </c>
      <c r="K2452" s="2">
        <f t="shared" si="389"/>
        <v>7914876</v>
      </c>
      <c r="L2452" s="2">
        <f t="shared" si="390"/>
        <v>17563179.84</v>
      </c>
    </row>
    <row r="2453" spans="1:12" x14ac:dyDescent="0.25">
      <c r="A2453" s="612"/>
      <c r="B2453" s="612"/>
      <c r="C2453" s="13" t="s">
        <v>421</v>
      </c>
      <c r="D2453" s="2"/>
      <c r="E2453" s="3"/>
      <c r="F2453" s="2"/>
      <c r="G2453" s="2"/>
      <c r="H2453" s="2">
        <f t="shared" si="386"/>
        <v>0</v>
      </c>
      <c r="I2453" s="2">
        <f t="shared" si="387"/>
        <v>0</v>
      </c>
      <c r="J2453" s="2">
        <f t="shared" si="388"/>
        <v>0</v>
      </c>
      <c r="K2453" s="2">
        <f t="shared" si="389"/>
        <v>0</v>
      </c>
      <c r="L2453" s="2">
        <f t="shared" si="390"/>
        <v>0</v>
      </c>
    </row>
    <row r="2454" spans="1:12" x14ac:dyDescent="0.25">
      <c r="A2454" s="612"/>
      <c r="B2454" s="612"/>
      <c r="C2454" s="13" t="s">
        <v>422</v>
      </c>
      <c r="D2454" s="2"/>
      <c r="E2454" s="3"/>
      <c r="F2454" s="2"/>
      <c r="G2454" s="2"/>
      <c r="H2454" s="2">
        <f t="shared" si="386"/>
        <v>0</v>
      </c>
      <c r="I2454" s="2">
        <f t="shared" si="387"/>
        <v>0</v>
      </c>
      <c r="J2454" s="2">
        <f t="shared" si="388"/>
        <v>0</v>
      </c>
      <c r="K2454" s="2">
        <f t="shared" si="389"/>
        <v>0</v>
      </c>
      <c r="L2454" s="2">
        <f t="shared" si="390"/>
        <v>0</v>
      </c>
    </row>
    <row r="2455" spans="1:12" x14ac:dyDescent="0.25">
      <c r="A2455" s="612"/>
      <c r="B2455" s="612"/>
      <c r="C2455" s="13" t="s">
        <v>744</v>
      </c>
      <c r="D2455" s="2"/>
      <c r="E2455" s="2"/>
      <c r="F2455" s="2"/>
      <c r="G2455" s="2"/>
      <c r="H2455" s="2">
        <f t="shared" si="386"/>
        <v>0</v>
      </c>
      <c r="I2455" s="2">
        <f t="shared" si="387"/>
        <v>0</v>
      </c>
      <c r="J2455" s="2">
        <f t="shared" si="388"/>
        <v>0</v>
      </c>
      <c r="K2455" s="2">
        <f t="shared" si="389"/>
        <v>0</v>
      </c>
      <c r="L2455" s="2">
        <f t="shared" si="390"/>
        <v>0</v>
      </c>
    </row>
    <row r="2456" spans="1:12" x14ac:dyDescent="0.25">
      <c r="A2456" s="612"/>
      <c r="B2456" s="5"/>
      <c r="C2456" s="726" t="s">
        <v>745</v>
      </c>
      <c r="D2456" s="2"/>
      <c r="E2456" s="2"/>
      <c r="F2456" s="2"/>
      <c r="G2456" s="2"/>
      <c r="H2456" s="2">
        <f t="shared" si="386"/>
        <v>0</v>
      </c>
      <c r="I2456" s="2">
        <f t="shared" si="387"/>
        <v>0</v>
      </c>
      <c r="J2456" s="2">
        <f t="shared" si="388"/>
        <v>0</v>
      </c>
      <c r="K2456" s="2">
        <f t="shared" si="389"/>
        <v>0</v>
      </c>
      <c r="L2456" s="2">
        <f t="shared" si="390"/>
        <v>0</v>
      </c>
    </row>
    <row r="2457" spans="1:12" x14ac:dyDescent="0.25">
      <c r="A2457" s="612"/>
      <c r="B2457" s="612"/>
      <c r="C2457" s="13" t="s">
        <v>746</v>
      </c>
      <c r="D2457" s="2"/>
      <c r="E2457" s="2"/>
      <c r="F2457" s="2"/>
      <c r="G2457" s="2"/>
      <c r="H2457" s="2">
        <f t="shared" si="386"/>
        <v>0</v>
      </c>
      <c r="I2457" s="2">
        <f t="shared" si="387"/>
        <v>0</v>
      </c>
      <c r="J2457" s="2">
        <f t="shared" si="388"/>
        <v>0</v>
      </c>
      <c r="K2457" s="2">
        <f t="shared" si="389"/>
        <v>0</v>
      </c>
      <c r="L2457" s="2">
        <f t="shared" si="390"/>
        <v>0</v>
      </c>
    </row>
    <row r="2458" spans="1:12" x14ac:dyDescent="0.25">
      <c r="A2458" s="612"/>
      <c r="B2458" s="612"/>
      <c r="C2458" s="13" t="s">
        <v>747</v>
      </c>
      <c r="D2458" s="2"/>
      <c r="E2458" s="2"/>
      <c r="F2458" s="2"/>
      <c r="G2458" s="2"/>
      <c r="H2458" s="2">
        <f t="shared" si="386"/>
        <v>0</v>
      </c>
      <c r="I2458" s="2">
        <f t="shared" si="387"/>
        <v>0</v>
      </c>
      <c r="J2458" s="2">
        <f t="shared" si="388"/>
        <v>0</v>
      </c>
      <c r="K2458" s="2">
        <f t="shared" si="389"/>
        <v>0</v>
      </c>
      <c r="L2458" s="2">
        <f t="shared" si="390"/>
        <v>0</v>
      </c>
    </row>
    <row r="2459" spans="1:12" x14ac:dyDescent="0.25">
      <c r="A2459" s="612"/>
      <c r="B2459" s="612"/>
      <c r="C2459" s="13" t="s">
        <v>423</v>
      </c>
      <c r="D2459" s="2"/>
      <c r="E2459" s="2"/>
      <c r="F2459" s="2"/>
      <c r="G2459" s="2"/>
      <c r="H2459" s="2">
        <f t="shared" si="386"/>
        <v>0</v>
      </c>
      <c r="I2459" s="2">
        <f t="shared" si="387"/>
        <v>0</v>
      </c>
      <c r="J2459" s="2">
        <f t="shared" si="388"/>
        <v>0</v>
      </c>
      <c r="K2459" s="2">
        <f t="shared" si="389"/>
        <v>0</v>
      </c>
      <c r="L2459" s="2">
        <f t="shared" si="390"/>
        <v>0</v>
      </c>
    </row>
    <row r="2460" spans="1:12" x14ac:dyDescent="0.25">
      <c r="A2460" s="612"/>
      <c r="B2460" s="612"/>
      <c r="C2460" s="13" t="s">
        <v>424</v>
      </c>
      <c r="D2460" s="2"/>
      <c r="E2460" s="2"/>
      <c r="F2460" s="2"/>
      <c r="G2460" s="2"/>
      <c r="H2460" s="2">
        <f t="shared" si="386"/>
        <v>0</v>
      </c>
      <c r="I2460" s="2">
        <f t="shared" si="387"/>
        <v>0</v>
      </c>
      <c r="J2460" s="2">
        <f t="shared" si="388"/>
        <v>0</v>
      </c>
      <c r="K2460" s="2">
        <f t="shared" si="389"/>
        <v>0</v>
      </c>
      <c r="L2460" s="2">
        <f t="shared" si="390"/>
        <v>0</v>
      </c>
    </row>
    <row r="2461" spans="1:12" x14ac:dyDescent="0.25">
      <c r="A2461" s="612"/>
      <c r="B2461" s="612"/>
      <c r="C2461" s="13" t="s">
        <v>425</v>
      </c>
      <c r="D2461" s="2"/>
      <c r="E2461" s="2"/>
      <c r="F2461" s="2"/>
      <c r="G2461" s="2"/>
      <c r="H2461" s="2">
        <f t="shared" si="386"/>
        <v>0</v>
      </c>
      <c r="I2461" s="2">
        <f t="shared" si="387"/>
        <v>0</v>
      </c>
      <c r="J2461" s="2">
        <f t="shared" si="388"/>
        <v>0</v>
      </c>
      <c r="K2461" s="2">
        <f t="shared" si="389"/>
        <v>0</v>
      </c>
      <c r="L2461" s="2">
        <f t="shared" si="390"/>
        <v>0</v>
      </c>
    </row>
    <row r="2462" spans="1:12" x14ac:dyDescent="0.25">
      <c r="A2462" s="612"/>
      <c r="B2462" s="612"/>
      <c r="C2462" s="13" t="s">
        <v>426</v>
      </c>
      <c r="D2462" s="2"/>
      <c r="E2462" s="2"/>
      <c r="F2462" s="2"/>
      <c r="G2462" s="2"/>
      <c r="H2462" s="2">
        <f t="shared" si="386"/>
        <v>0</v>
      </c>
      <c r="I2462" s="2">
        <f t="shared" si="387"/>
        <v>0</v>
      </c>
      <c r="J2462" s="2">
        <f t="shared" si="388"/>
        <v>0</v>
      </c>
      <c r="K2462" s="2">
        <f t="shared" si="389"/>
        <v>0</v>
      </c>
      <c r="L2462" s="2">
        <f t="shared" si="390"/>
        <v>0</v>
      </c>
    </row>
    <row r="2463" spans="1:12" x14ac:dyDescent="0.25">
      <c r="A2463" s="612"/>
      <c r="B2463" s="612"/>
      <c r="C2463" s="13" t="s">
        <v>427</v>
      </c>
      <c r="D2463" s="2"/>
      <c r="E2463" s="2"/>
      <c r="F2463" s="2"/>
      <c r="G2463" s="2"/>
      <c r="H2463" s="2">
        <f t="shared" si="386"/>
        <v>0</v>
      </c>
      <c r="I2463" s="2">
        <f t="shared" si="387"/>
        <v>0</v>
      </c>
      <c r="J2463" s="2">
        <f t="shared" si="388"/>
        <v>0</v>
      </c>
      <c r="K2463" s="2">
        <f t="shared" si="389"/>
        <v>0</v>
      </c>
      <c r="L2463" s="2">
        <f t="shared" si="390"/>
        <v>0</v>
      </c>
    </row>
    <row r="2464" spans="1:12" x14ac:dyDescent="0.25">
      <c r="A2464" s="612"/>
      <c r="B2464" s="612"/>
      <c r="C2464" s="13"/>
      <c r="D2464" s="2"/>
      <c r="E2464" s="2"/>
      <c r="F2464" s="2"/>
      <c r="G2464" s="2"/>
      <c r="H2464" s="2">
        <f t="shared" si="386"/>
        <v>0</v>
      </c>
      <c r="I2464" s="2">
        <f t="shared" si="387"/>
        <v>0</v>
      </c>
      <c r="J2464" s="2">
        <f t="shared" si="388"/>
        <v>0</v>
      </c>
      <c r="K2464" s="2">
        <f t="shared" si="389"/>
        <v>0</v>
      </c>
      <c r="L2464" s="2">
        <f t="shared" si="390"/>
        <v>0</v>
      </c>
    </row>
    <row r="2465" spans="1:12" x14ac:dyDescent="0.25">
      <c r="A2465" s="612"/>
      <c r="B2465" s="612"/>
      <c r="C2465" s="13"/>
      <c r="D2465" s="2"/>
      <c r="E2465" s="2"/>
      <c r="F2465" s="2"/>
      <c r="G2465" s="2"/>
      <c r="H2465" s="2">
        <f t="shared" si="386"/>
        <v>0</v>
      </c>
      <c r="I2465" s="2">
        <f t="shared" si="387"/>
        <v>0</v>
      </c>
      <c r="J2465" s="2">
        <f t="shared" si="388"/>
        <v>0</v>
      </c>
      <c r="K2465" s="2">
        <f t="shared" si="389"/>
        <v>0</v>
      </c>
      <c r="L2465" s="2">
        <f t="shared" si="390"/>
        <v>0</v>
      </c>
    </row>
    <row r="2466" spans="1:12" x14ac:dyDescent="0.25">
      <c r="A2466" s="612"/>
      <c r="B2466" s="612"/>
      <c r="C2466" s="13"/>
      <c r="D2466" s="2">
        <f t="shared" ref="D2466:L2466" si="391">SUM(D2450:D2465)</f>
        <v>1</v>
      </c>
      <c r="E2466" s="2">
        <f t="shared" si="391"/>
        <v>11948392.84</v>
      </c>
      <c r="F2466" s="2">
        <f t="shared" si="391"/>
        <v>1156638</v>
      </c>
      <c r="G2466" s="2">
        <f t="shared" si="391"/>
        <v>31931174</v>
      </c>
      <c r="H2466" s="2">
        <f t="shared" si="391"/>
        <v>45036204.840000004</v>
      </c>
      <c r="I2466" s="2">
        <f t="shared" si="391"/>
        <v>9273942.8399999999</v>
      </c>
      <c r="J2466" s="2">
        <f t="shared" si="391"/>
        <v>374361</v>
      </c>
      <c r="K2466" s="2">
        <f t="shared" si="391"/>
        <v>7914876</v>
      </c>
      <c r="L2466" s="2">
        <f t="shared" si="391"/>
        <v>17563179.84</v>
      </c>
    </row>
    <row r="2467" spans="1:12" x14ac:dyDescent="0.25">
      <c r="A2467" s="612"/>
      <c r="B2467" s="612"/>
      <c r="C2467" s="13"/>
      <c r="D2467" s="2"/>
      <c r="E2467" s="2"/>
      <c r="F2467" s="2"/>
      <c r="G2467" s="2"/>
      <c r="H2467" s="2"/>
      <c r="I2467" s="2"/>
      <c r="J2467" s="2"/>
      <c r="K2467" s="2"/>
      <c r="L2467" s="2"/>
    </row>
    <row r="2468" spans="1:12" x14ac:dyDescent="0.25">
      <c r="A2468" s="10" t="s">
        <v>428</v>
      </c>
      <c r="B2468" s="612"/>
      <c r="C2468" s="612"/>
      <c r="D2468" s="3">
        <f>D2448+D2466</f>
        <v>44</v>
      </c>
      <c r="E2468" s="3">
        <f>SUM(E2450:E2463)</f>
        <v>11948392.84</v>
      </c>
      <c r="F2468" s="3">
        <f>SUM(F2450:F2463)</f>
        <v>1156638</v>
      </c>
      <c r="G2468" s="3">
        <f t="shared" ref="G2468:L2468" si="392">G2448+G2466</f>
        <v>31931174</v>
      </c>
      <c r="H2468" s="3">
        <f t="shared" si="392"/>
        <v>81604413.840000004</v>
      </c>
      <c r="I2468" s="3">
        <f t="shared" si="392"/>
        <v>58287915.840000004</v>
      </c>
      <c r="J2468" s="3">
        <f t="shared" si="392"/>
        <v>1664361</v>
      </c>
      <c r="K2468" s="3">
        <f t="shared" si="392"/>
        <v>7914876</v>
      </c>
      <c r="L2468" s="3">
        <f t="shared" si="392"/>
        <v>67867152.840000004</v>
      </c>
    </row>
    <row r="2469" spans="1:12" x14ac:dyDescent="0.25">
      <c r="A2469" s="10"/>
      <c r="B2469" s="10"/>
      <c r="C2469" s="762"/>
      <c r="D2469" s="612"/>
      <c r="E2469" s="22"/>
      <c r="F2469" s="22"/>
      <c r="G2469" s="22"/>
      <c r="H2469" s="22"/>
      <c r="I2469" s="22"/>
      <c r="J2469" s="22"/>
      <c r="K2469" s="22"/>
      <c r="L2469" s="22"/>
    </row>
    <row r="2470" spans="1:12" x14ac:dyDescent="0.25">
      <c r="A2470" s="7"/>
      <c r="B2470" s="7"/>
      <c r="C2470" s="7"/>
      <c r="D2470" s="725" t="s">
        <v>748</v>
      </c>
      <c r="E2470" s="7"/>
      <c r="F2470" s="7"/>
      <c r="G2470" s="7"/>
      <c r="H2470" s="7"/>
      <c r="I2470" s="7"/>
      <c r="J2470" s="7"/>
      <c r="K2470" s="7"/>
      <c r="L2470" s="7"/>
    </row>
    <row r="2471" spans="1:12" x14ac:dyDescent="0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</row>
    <row r="2472" spans="1:12" x14ac:dyDescent="0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</row>
    <row r="2473" spans="1:12" x14ac:dyDescent="0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</row>
    <row r="2474" spans="1:12" x14ac:dyDescent="0.25">
      <c r="A2474" s="979" t="s">
        <v>990</v>
      </c>
      <c r="B2474" s="979"/>
      <c r="C2474" s="979"/>
      <c r="D2474" s="979"/>
      <c r="E2474" s="979"/>
      <c r="F2474" s="979"/>
      <c r="G2474" s="979"/>
      <c r="H2474" s="979"/>
      <c r="I2474" s="979"/>
      <c r="J2474" s="979"/>
      <c r="K2474" s="979"/>
      <c r="L2474" s="979"/>
    </row>
    <row r="2475" spans="1:12" x14ac:dyDescent="0.25">
      <c r="A2475" s="980" t="s">
        <v>226</v>
      </c>
      <c r="B2475" s="980"/>
      <c r="C2475" s="980"/>
      <c r="D2475" s="980"/>
      <c r="E2475" s="980"/>
      <c r="F2475" s="980"/>
      <c r="G2475" s="980"/>
      <c r="H2475" s="980"/>
      <c r="I2475" s="980"/>
      <c r="J2475" s="980"/>
      <c r="K2475" s="980"/>
      <c r="L2475" s="980"/>
    </row>
    <row r="2476" spans="1:12" x14ac:dyDescent="0.25">
      <c r="A2476" s="980" t="s">
        <v>227</v>
      </c>
      <c r="B2476" s="981"/>
      <c r="C2476" s="981"/>
      <c r="D2476" s="981"/>
      <c r="E2476" s="981"/>
      <c r="F2476" s="981"/>
      <c r="G2476" s="981"/>
      <c r="H2476" s="981"/>
      <c r="I2476" s="981"/>
      <c r="J2476" s="981"/>
      <c r="K2476" s="981"/>
      <c r="L2476" s="981"/>
    </row>
    <row r="2477" spans="1:12" x14ac:dyDescent="0.25">
      <c r="A2477" s="981" t="s">
        <v>1046</v>
      </c>
      <c r="B2477" s="981"/>
      <c r="C2477" s="981"/>
      <c r="D2477" s="981"/>
      <c r="E2477" s="981"/>
      <c r="F2477" s="981"/>
      <c r="G2477" s="981"/>
      <c r="H2477" s="981"/>
      <c r="I2477" s="981"/>
      <c r="J2477" s="981"/>
      <c r="K2477" s="981"/>
      <c r="L2477" s="981"/>
    </row>
    <row r="2478" spans="1:12" ht="48.75" x14ac:dyDescent="0.25">
      <c r="A2478" s="9" t="s">
        <v>595</v>
      </c>
      <c r="B2478" s="10"/>
      <c r="C2478" s="9" t="s">
        <v>228</v>
      </c>
      <c r="D2478" s="9" t="s">
        <v>798</v>
      </c>
      <c r="E2478" s="9" t="s">
        <v>229</v>
      </c>
      <c r="F2478" s="9" t="s">
        <v>468</v>
      </c>
      <c r="G2478" s="9" t="s">
        <v>231</v>
      </c>
      <c r="H2478" s="9" t="s">
        <v>232</v>
      </c>
      <c r="I2478" s="9" t="s">
        <v>233</v>
      </c>
      <c r="J2478" s="9" t="s">
        <v>476</v>
      </c>
      <c r="K2478" s="9" t="s">
        <v>234</v>
      </c>
      <c r="L2478" s="609" t="s">
        <v>799</v>
      </c>
    </row>
    <row r="2479" spans="1:12" x14ac:dyDescent="0.25">
      <c r="A2479" s="11"/>
      <c r="B2479" s="612"/>
      <c r="C2479" s="612"/>
      <c r="D2479" s="612"/>
      <c r="E2479" s="612"/>
      <c r="F2479" s="612"/>
      <c r="G2479" s="612"/>
      <c r="H2479" s="612"/>
      <c r="I2479" s="612"/>
      <c r="J2479" s="612"/>
      <c r="K2479" s="612"/>
      <c r="L2479" s="607" t="s">
        <v>235</v>
      </c>
    </row>
    <row r="2480" spans="1:12" x14ac:dyDescent="0.25">
      <c r="A2480" s="612" t="s">
        <v>1047</v>
      </c>
      <c r="B2480" s="612"/>
      <c r="C2480" s="5" t="s">
        <v>1048</v>
      </c>
      <c r="D2480" s="2">
        <v>1</v>
      </c>
      <c r="E2480" s="2">
        <v>1995429</v>
      </c>
      <c r="F2480" s="2"/>
      <c r="G2480" s="2">
        <v>10142411</v>
      </c>
      <c r="H2480" s="2">
        <f t="shared" ref="H2480:H2491" si="393">SUM(E2480:G2480)</f>
        <v>12137840</v>
      </c>
      <c r="I2480" s="2">
        <f t="shared" ref="I2480:I2491" si="394">D2480*E2480</f>
        <v>1995429</v>
      </c>
      <c r="J2480" s="2">
        <f t="shared" ref="J2480:J2491" si="395">D2480*F2480</f>
        <v>0</v>
      </c>
      <c r="K2480" s="2">
        <f t="shared" ref="K2480:K2491" si="396">D2480*G2480</f>
        <v>10142411</v>
      </c>
      <c r="L2480" s="2">
        <f t="shared" ref="L2480:L2491" si="397">D2480*H2480</f>
        <v>12137840</v>
      </c>
    </row>
    <row r="2481" spans="1:12" x14ac:dyDescent="0.25">
      <c r="A2481" s="612" t="s">
        <v>1047</v>
      </c>
      <c r="B2481" s="612"/>
      <c r="C2481" s="5" t="s">
        <v>1049</v>
      </c>
      <c r="D2481" s="2">
        <v>2</v>
      </c>
      <c r="E2481" s="2">
        <v>3880190</v>
      </c>
      <c r="F2481" s="2"/>
      <c r="G2481" s="2" t="s">
        <v>1050</v>
      </c>
      <c r="H2481" s="2">
        <f t="shared" si="393"/>
        <v>3880190</v>
      </c>
      <c r="I2481" s="2">
        <f t="shared" si="394"/>
        <v>7760380</v>
      </c>
      <c r="J2481" s="2">
        <f t="shared" si="395"/>
        <v>0</v>
      </c>
      <c r="K2481" s="2">
        <v>16684822</v>
      </c>
      <c r="L2481" s="2">
        <f t="shared" si="397"/>
        <v>7760380</v>
      </c>
    </row>
    <row r="2482" spans="1:12" x14ac:dyDescent="0.25">
      <c r="A2482" s="612" t="s">
        <v>1047</v>
      </c>
      <c r="B2482" s="612"/>
      <c r="C2482" s="5" t="s">
        <v>1051</v>
      </c>
      <c r="D2482" s="2">
        <v>1</v>
      </c>
      <c r="E2482" s="2">
        <v>1247870</v>
      </c>
      <c r="F2482" s="2"/>
      <c r="G2482" s="2">
        <v>8026074</v>
      </c>
      <c r="H2482" s="2">
        <f t="shared" si="393"/>
        <v>9273944</v>
      </c>
      <c r="I2482" s="2">
        <f t="shared" si="394"/>
        <v>1247870</v>
      </c>
      <c r="J2482" s="2">
        <f t="shared" si="395"/>
        <v>0</v>
      </c>
      <c r="K2482" s="2">
        <f t="shared" si="396"/>
        <v>8026074</v>
      </c>
      <c r="L2482" s="2">
        <f t="shared" si="397"/>
        <v>9273944</v>
      </c>
    </row>
    <row r="2483" spans="1:12" x14ac:dyDescent="0.25">
      <c r="A2483" s="612" t="s">
        <v>1052</v>
      </c>
      <c r="B2483" s="612"/>
      <c r="C2483" s="5" t="s">
        <v>1053</v>
      </c>
      <c r="D2483" s="2">
        <v>1</v>
      </c>
      <c r="E2483" s="2">
        <v>7177907</v>
      </c>
      <c r="F2483" s="2">
        <v>30000</v>
      </c>
      <c r="G2483" s="2"/>
      <c r="H2483" s="2">
        <f t="shared" si="393"/>
        <v>7207907</v>
      </c>
      <c r="I2483" s="2">
        <f t="shared" si="394"/>
        <v>7177907</v>
      </c>
      <c r="J2483" s="2">
        <f t="shared" si="395"/>
        <v>30000</v>
      </c>
      <c r="K2483" s="2">
        <f t="shared" si="396"/>
        <v>0</v>
      </c>
      <c r="L2483" s="2">
        <f t="shared" si="397"/>
        <v>7207907</v>
      </c>
    </row>
    <row r="2484" spans="1:12" x14ac:dyDescent="0.25">
      <c r="A2484" s="612" t="s">
        <v>1052</v>
      </c>
      <c r="B2484" s="612"/>
      <c r="C2484" s="5" t="s">
        <v>914</v>
      </c>
      <c r="D2484" s="2">
        <v>1</v>
      </c>
      <c r="E2484" s="2">
        <v>5207010</v>
      </c>
      <c r="F2484" s="2">
        <v>30000</v>
      </c>
      <c r="G2484" s="2"/>
      <c r="H2484" s="2">
        <f t="shared" si="393"/>
        <v>5237010</v>
      </c>
      <c r="I2484" s="2">
        <f t="shared" si="394"/>
        <v>5207010</v>
      </c>
      <c r="J2484" s="2">
        <f t="shared" si="395"/>
        <v>30000</v>
      </c>
      <c r="K2484" s="2">
        <f t="shared" si="396"/>
        <v>0</v>
      </c>
      <c r="L2484" s="2">
        <f t="shared" si="397"/>
        <v>5237010</v>
      </c>
    </row>
    <row r="2485" spans="1:12" x14ac:dyDescent="0.25">
      <c r="A2485" s="612" t="s">
        <v>1054</v>
      </c>
      <c r="B2485" s="612"/>
      <c r="C2485" s="5"/>
      <c r="D2485" s="2">
        <v>2</v>
      </c>
      <c r="E2485" s="2">
        <v>2400000</v>
      </c>
      <c r="F2485" s="2"/>
      <c r="G2485" s="2"/>
      <c r="H2485" s="2">
        <f t="shared" si="393"/>
        <v>2400000</v>
      </c>
      <c r="I2485" s="2">
        <f t="shared" si="394"/>
        <v>4800000</v>
      </c>
      <c r="J2485" s="2">
        <f t="shared" si="395"/>
        <v>0</v>
      </c>
      <c r="K2485" s="2">
        <f t="shared" si="396"/>
        <v>0</v>
      </c>
      <c r="L2485" s="2">
        <f t="shared" si="397"/>
        <v>4800000</v>
      </c>
    </row>
    <row r="2486" spans="1:12" x14ac:dyDescent="0.25">
      <c r="A2486" s="612" t="s">
        <v>1055</v>
      </c>
      <c r="B2486" s="612"/>
      <c r="C2486" s="5" t="s">
        <v>267</v>
      </c>
      <c r="D2486" s="2">
        <v>4</v>
      </c>
      <c r="E2486" s="2">
        <v>404551.91</v>
      </c>
      <c r="F2486" s="2">
        <v>30000</v>
      </c>
      <c r="G2486" s="2">
        <v>5000</v>
      </c>
      <c r="H2486" s="2">
        <f t="shared" si="393"/>
        <v>439551.91</v>
      </c>
      <c r="I2486" s="2">
        <f t="shared" si="394"/>
        <v>1618207.64</v>
      </c>
      <c r="J2486" s="2">
        <f t="shared" si="395"/>
        <v>120000</v>
      </c>
      <c r="K2486" s="2">
        <f t="shared" si="396"/>
        <v>20000</v>
      </c>
      <c r="L2486" s="2">
        <f t="shared" si="397"/>
        <v>1758207.64</v>
      </c>
    </row>
    <row r="2487" spans="1:12" x14ac:dyDescent="0.25">
      <c r="A2487" s="612"/>
      <c r="B2487" s="612"/>
      <c r="C2487" s="5" t="s">
        <v>268</v>
      </c>
      <c r="D2487" s="2"/>
      <c r="E2487" s="2">
        <v>402081</v>
      </c>
      <c r="F2487" s="2">
        <v>30000</v>
      </c>
      <c r="G2487" s="2"/>
      <c r="H2487" s="2">
        <f t="shared" si="393"/>
        <v>432081</v>
      </c>
      <c r="I2487" s="2">
        <f t="shared" si="394"/>
        <v>0</v>
      </c>
      <c r="J2487" s="2">
        <f t="shared" si="395"/>
        <v>0</v>
      </c>
      <c r="K2487" s="2">
        <f t="shared" si="396"/>
        <v>0</v>
      </c>
      <c r="L2487" s="2">
        <f t="shared" si="397"/>
        <v>0</v>
      </c>
    </row>
    <row r="2488" spans="1:12" x14ac:dyDescent="0.25">
      <c r="A2488" s="612" t="s">
        <v>1055</v>
      </c>
      <c r="B2488" s="612"/>
      <c r="C2488" s="5" t="s">
        <v>327</v>
      </c>
      <c r="D2488" s="2">
        <v>2</v>
      </c>
      <c r="E2488" s="2">
        <v>852987.96</v>
      </c>
      <c r="F2488" s="2">
        <v>30000</v>
      </c>
      <c r="G2488" s="2">
        <v>5000</v>
      </c>
      <c r="H2488" s="2">
        <f t="shared" si="393"/>
        <v>887987.96</v>
      </c>
      <c r="I2488" s="2">
        <f t="shared" si="394"/>
        <v>1705975.92</v>
      </c>
      <c r="J2488" s="2">
        <f t="shared" si="395"/>
        <v>60000</v>
      </c>
      <c r="K2488" s="2">
        <f t="shared" si="396"/>
        <v>10000</v>
      </c>
      <c r="L2488" s="2">
        <f t="shared" si="397"/>
        <v>1775975.92</v>
      </c>
    </row>
    <row r="2489" spans="1:12" x14ac:dyDescent="0.25">
      <c r="A2489" s="612"/>
      <c r="B2489" s="612"/>
      <c r="C2489" s="5" t="s">
        <v>358</v>
      </c>
      <c r="D2489" s="2">
        <v>1</v>
      </c>
      <c r="E2489" s="2">
        <v>1128630.96</v>
      </c>
      <c r="F2489" s="2">
        <v>30000</v>
      </c>
      <c r="G2489" s="2">
        <v>5000</v>
      </c>
      <c r="H2489" s="2">
        <f t="shared" si="393"/>
        <v>1163630.96</v>
      </c>
      <c r="I2489" s="2">
        <f t="shared" si="394"/>
        <v>1128630.96</v>
      </c>
      <c r="J2489" s="2">
        <f t="shared" si="395"/>
        <v>30000</v>
      </c>
      <c r="K2489" s="2">
        <f t="shared" si="396"/>
        <v>5000</v>
      </c>
      <c r="L2489" s="2">
        <f t="shared" si="397"/>
        <v>1163630.96</v>
      </c>
    </row>
    <row r="2490" spans="1:12" x14ac:dyDescent="0.25">
      <c r="A2490" s="612" t="s">
        <v>1055</v>
      </c>
      <c r="B2490" s="612"/>
      <c r="C2490" s="5" t="s">
        <v>371</v>
      </c>
      <c r="D2490" s="2">
        <v>1</v>
      </c>
      <c r="E2490" s="2">
        <v>1326883.92</v>
      </c>
      <c r="F2490" s="2">
        <v>30000</v>
      </c>
      <c r="G2490" s="2"/>
      <c r="H2490" s="2">
        <f t="shared" si="393"/>
        <v>1356883.92</v>
      </c>
      <c r="I2490" s="2">
        <f t="shared" si="394"/>
        <v>1326883.92</v>
      </c>
      <c r="J2490" s="2">
        <f t="shared" si="395"/>
        <v>30000</v>
      </c>
      <c r="K2490" s="2">
        <f t="shared" si="396"/>
        <v>0</v>
      </c>
      <c r="L2490" s="2">
        <f t="shared" si="397"/>
        <v>1356883.92</v>
      </c>
    </row>
    <row r="2491" spans="1:12" x14ac:dyDescent="0.25">
      <c r="A2491" s="612" t="s">
        <v>1055</v>
      </c>
      <c r="B2491" s="612"/>
      <c r="C2491" s="5" t="s">
        <v>543</v>
      </c>
      <c r="D2491" s="2">
        <v>1</v>
      </c>
      <c r="E2491" s="2">
        <v>1751235</v>
      </c>
      <c r="F2491" s="2">
        <v>30000</v>
      </c>
      <c r="G2491" s="2"/>
      <c r="H2491" s="2">
        <f t="shared" si="393"/>
        <v>1781235</v>
      </c>
      <c r="I2491" s="2">
        <f t="shared" si="394"/>
        <v>1751235</v>
      </c>
      <c r="J2491" s="2">
        <f t="shared" si="395"/>
        <v>30000</v>
      </c>
      <c r="K2491" s="2">
        <f t="shared" si="396"/>
        <v>0</v>
      </c>
      <c r="L2491" s="2">
        <f t="shared" si="397"/>
        <v>1781235</v>
      </c>
    </row>
    <row r="2492" spans="1:12" x14ac:dyDescent="0.25">
      <c r="A2492" s="612"/>
      <c r="B2492" s="12" t="s">
        <v>1</v>
      </c>
      <c r="C2492" s="5" t="s">
        <v>415</v>
      </c>
      <c r="D2492" s="608">
        <f>SUM(D2480:D2491)</f>
        <v>17</v>
      </c>
      <c r="E2492" s="608">
        <f>SUM(E2480:E2491)</f>
        <v>27774776.75</v>
      </c>
      <c r="F2492" s="608">
        <f>SUM(F2480:F2491)</f>
        <v>240000</v>
      </c>
      <c r="G2492" s="608"/>
      <c r="H2492" s="608">
        <f>SUM(H2480:H2491)</f>
        <v>46198261.75</v>
      </c>
      <c r="I2492" s="608">
        <f>SUM(I2480:I2491)</f>
        <v>35719529.440000005</v>
      </c>
      <c r="J2492" s="608">
        <f>SUM(J2480:J2491)</f>
        <v>330000</v>
      </c>
      <c r="K2492" s="608">
        <f>SUM(K2480:K2491)</f>
        <v>34888307</v>
      </c>
      <c r="L2492" s="608">
        <f>SUM(L2480:L2491)</f>
        <v>54253014.440000005</v>
      </c>
    </row>
    <row r="2493" spans="1:12" x14ac:dyDescent="0.25">
      <c r="A2493" s="612"/>
      <c r="B2493" s="612"/>
      <c r="C2493" s="612"/>
      <c r="D2493" s="2"/>
      <c r="E2493" s="2"/>
      <c r="F2493" s="2"/>
      <c r="G2493" s="2"/>
      <c r="H2493" s="2"/>
      <c r="I2493" s="2"/>
      <c r="J2493" s="2"/>
      <c r="K2493" s="2"/>
      <c r="L2493" s="2"/>
    </row>
    <row r="2494" spans="1:12" x14ac:dyDescent="0.25">
      <c r="A2494" s="612"/>
      <c r="B2494" s="612" t="s">
        <v>416</v>
      </c>
      <c r="C2494" s="21" t="s">
        <v>417</v>
      </c>
      <c r="D2494" s="3"/>
      <c r="E2494" s="3">
        <v>1337225</v>
      </c>
      <c r="F2494" s="3">
        <v>381109</v>
      </c>
      <c r="G2494" s="3">
        <v>13099508</v>
      </c>
      <c r="H2494" s="2">
        <f t="shared" ref="H2494:H2509" si="398">SUM(E2494:G2494)</f>
        <v>14817842</v>
      </c>
      <c r="I2494" s="2">
        <f t="shared" ref="I2494:I2509" si="399">D2494*E2494</f>
        <v>0</v>
      </c>
      <c r="J2494" s="2">
        <f t="shared" ref="J2494:J2509" si="400">D2494*F2494</f>
        <v>0</v>
      </c>
      <c r="K2494" s="2">
        <f t="shared" ref="K2494:K2509" si="401">D2494*G2494</f>
        <v>0</v>
      </c>
      <c r="L2494" s="2">
        <f t="shared" ref="L2494:L2509" si="402">D2494*H2494</f>
        <v>0</v>
      </c>
    </row>
    <row r="2495" spans="1:12" ht="36.75" x14ac:dyDescent="0.25">
      <c r="A2495" s="612"/>
      <c r="B2495" s="612" t="s">
        <v>418</v>
      </c>
      <c r="C2495" s="21" t="s">
        <v>419</v>
      </c>
      <c r="D2495" s="3"/>
      <c r="E2495" s="3">
        <v>1337225</v>
      </c>
      <c r="F2495" s="3">
        <v>401168</v>
      </c>
      <c r="G2495" s="3">
        <v>10916790</v>
      </c>
      <c r="H2495" s="2">
        <f t="shared" si="398"/>
        <v>12655183</v>
      </c>
      <c r="I2495" s="2">
        <f t="shared" si="399"/>
        <v>0</v>
      </c>
      <c r="J2495" s="2">
        <f t="shared" si="400"/>
        <v>0</v>
      </c>
      <c r="K2495" s="2">
        <f t="shared" si="401"/>
        <v>0</v>
      </c>
      <c r="L2495" s="2">
        <f t="shared" si="402"/>
        <v>0</v>
      </c>
    </row>
    <row r="2496" spans="1:12" x14ac:dyDescent="0.25">
      <c r="A2496" s="612"/>
      <c r="B2496" s="612"/>
      <c r="C2496" s="13" t="s">
        <v>420</v>
      </c>
      <c r="D2496" s="2"/>
      <c r="E2496" s="3">
        <v>9273942.8399999999</v>
      </c>
      <c r="F2496" s="2">
        <v>374361</v>
      </c>
      <c r="G2496" s="2">
        <v>7914876</v>
      </c>
      <c r="H2496" s="2">
        <f t="shared" si="398"/>
        <v>17563179.84</v>
      </c>
      <c r="I2496" s="2">
        <f t="shared" si="399"/>
        <v>0</v>
      </c>
      <c r="J2496" s="2">
        <f t="shared" si="400"/>
        <v>0</v>
      </c>
      <c r="K2496" s="2">
        <f t="shared" si="401"/>
        <v>0</v>
      </c>
      <c r="L2496" s="2">
        <f t="shared" si="402"/>
        <v>0</v>
      </c>
    </row>
    <row r="2497" spans="1:12" x14ac:dyDescent="0.25">
      <c r="A2497" s="612"/>
      <c r="B2497" s="612"/>
      <c r="C2497" s="13" t="s">
        <v>421</v>
      </c>
      <c r="D2497" s="2"/>
      <c r="E2497" s="3"/>
      <c r="F2497" s="2"/>
      <c r="G2497" s="2"/>
      <c r="H2497" s="2">
        <f t="shared" si="398"/>
        <v>0</v>
      </c>
      <c r="I2497" s="2">
        <f t="shared" si="399"/>
        <v>0</v>
      </c>
      <c r="J2497" s="2">
        <f t="shared" si="400"/>
        <v>0</v>
      </c>
      <c r="K2497" s="2">
        <f t="shared" si="401"/>
        <v>0</v>
      </c>
      <c r="L2497" s="2">
        <f t="shared" si="402"/>
        <v>0</v>
      </c>
    </row>
    <row r="2498" spans="1:12" x14ac:dyDescent="0.25">
      <c r="A2498" s="612"/>
      <c r="B2498" s="612"/>
      <c r="C2498" s="13" t="s">
        <v>422</v>
      </c>
      <c r="D2498" s="2"/>
      <c r="E2498" s="3"/>
      <c r="F2498" s="2"/>
      <c r="G2498" s="2"/>
      <c r="H2498" s="2">
        <f t="shared" si="398"/>
        <v>0</v>
      </c>
      <c r="I2498" s="2">
        <f t="shared" si="399"/>
        <v>0</v>
      </c>
      <c r="J2498" s="2">
        <f t="shared" si="400"/>
        <v>0</v>
      </c>
      <c r="K2498" s="2">
        <f t="shared" si="401"/>
        <v>0</v>
      </c>
      <c r="L2498" s="2">
        <f t="shared" si="402"/>
        <v>0</v>
      </c>
    </row>
    <row r="2499" spans="1:12" x14ac:dyDescent="0.25">
      <c r="A2499" s="612"/>
      <c r="B2499" s="612"/>
      <c r="C2499" s="13" t="s">
        <v>744</v>
      </c>
      <c r="D2499" s="2"/>
      <c r="E2499" s="2"/>
      <c r="F2499" s="2"/>
      <c r="G2499" s="2"/>
      <c r="H2499" s="2">
        <f t="shared" si="398"/>
        <v>0</v>
      </c>
      <c r="I2499" s="2">
        <f t="shared" si="399"/>
        <v>0</v>
      </c>
      <c r="J2499" s="2">
        <f t="shared" si="400"/>
        <v>0</v>
      </c>
      <c r="K2499" s="2">
        <f t="shared" si="401"/>
        <v>0</v>
      </c>
      <c r="L2499" s="2">
        <f t="shared" si="402"/>
        <v>0</v>
      </c>
    </row>
    <row r="2500" spans="1:12" x14ac:dyDescent="0.25">
      <c r="A2500" s="612"/>
      <c r="B2500" s="5"/>
      <c r="C2500" s="726" t="s">
        <v>745</v>
      </c>
      <c r="D2500" s="2"/>
      <c r="E2500" s="2"/>
      <c r="F2500" s="2"/>
      <c r="G2500" s="2"/>
      <c r="H2500" s="2">
        <f t="shared" si="398"/>
        <v>0</v>
      </c>
      <c r="I2500" s="2">
        <f t="shared" si="399"/>
        <v>0</v>
      </c>
      <c r="J2500" s="2">
        <f t="shared" si="400"/>
        <v>0</v>
      </c>
      <c r="K2500" s="2">
        <f t="shared" si="401"/>
        <v>0</v>
      </c>
      <c r="L2500" s="2">
        <f t="shared" si="402"/>
        <v>0</v>
      </c>
    </row>
    <row r="2501" spans="1:12" x14ac:dyDescent="0.25">
      <c r="A2501" s="612"/>
      <c r="B2501" s="612"/>
      <c r="C2501" s="13" t="s">
        <v>746</v>
      </c>
      <c r="D2501" s="2"/>
      <c r="E2501" s="2"/>
      <c r="F2501" s="2"/>
      <c r="G2501" s="2"/>
      <c r="H2501" s="2">
        <f t="shared" si="398"/>
        <v>0</v>
      </c>
      <c r="I2501" s="2">
        <f t="shared" si="399"/>
        <v>0</v>
      </c>
      <c r="J2501" s="2">
        <f t="shared" si="400"/>
        <v>0</v>
      </c>
      <c r="K2501" s="2">
        <f t="shared" si="401"/>
        <v>0</v>
      </c>
      <c r="L2501" s="2">
        <f t="shared" si="402"/>
        <v>0</v>
      </c>
    </row>
    <row r="2502" spans="1:12" x14ac:dyDescent="0.25">
      <c r="A2502" s="612"/>
      <c r="B2502" s="612"/>
      <c r="C2502" s="13" t="s">
        <v>747</v>
      </c>
      <c r="D2502" s="2"/>
      <c r="E2502" s="2"/>
      <c r="F2502" s="2"/>
      <c r="G2502" s="2"/>
      <c r="H2502" s="2">
        <f t="shared" si="398"/>
        <v>0</v>
      </c>
      <c r="I2502" s="2">
        <f t="shared" si="399"/>
        <v>0</v>
      </c>
      <c r="J2502" s="2">
        <f t="shared" si="400"/>
        <v>0</v>
      </c>
      <c r="K2502" s="2">
        <f t="shared" si="401"/>
        <v>0</v>
      </c>
      <c r="L2502" s="2">
        <f t="shared" si="402"/>
        <v>0</v>
      </c>
    </row>
    <row r="2503" spans="1:12" x14ac:dyDescent="0.25">
      <c r="A2503" s="612"/>
      <c r="B2503" s="612"/>
      <c r="C2503" s="13" t="s">
        <v>423</v>
      </c>
      <c r="D2503" s="2"/>
      <c r="E2503" s="2"/>
      <c r="F2503" s="2"/>
      <c r="G2503" s="2"/>
      <c r="H2503" s="2">
        <f t="shared" si="398"/>
        <v>0</v>
      </c>
      <c r="I2503" s="2">
        <f t="shared" si="399"/>
        <v>0</v>
      </c>
      <c r="J2503" s="2">
        <f t="shared" si="400"/>
        <v>0</v>
      </c>
      <c r="K2503" s="2">
        <f t="shared" si="401"/>
        <v>0</v>
      </c>
      <c r="L2503" s="2">
        <f t="shared" si="402"/>
        <v>0</v>
      </c>
    </row>
    <row r="2504" spans="1:12" x14ac:dyDescent="0.25">
      <c r="A2504" s="612"/>
      <c r="B2504" s="612"/>
      <c r="C2504" s="13" t="s">
        <v>424</v>
      </c>
      <c r="D2504" s="2"/>
      <c r="E2504" s="2"/>
      <c r="F2504" s="2"/>
      <c r="G2504" s="2"/>
      <c r="H2504" s="2">
        <f t="shared" si="398"/>
        <v>0</v>
      </c>
      <c r="I2504" s="2">
        <f t="shared" si="399"/>
        <v>0</v>
      </c>
      <c r="J2504" s="2">
        <f t="shared" si="400"/>
        <v>0</v>
      </c>
      <c r="K2504" s="2">
        <f t="shared" si="401"/>
        <v>0</v>
      </c>
      <c r="L2504" s="2">
        <f t="shared" si="402"/>
        <v>0</v>
      </c>
    </row>
    <row r="2505" spans="1:12" x14ac:dyDescent="0.25">
      <c r="A2505" s="612"/>
      <c r="B2505" s="612"/>
      <c r="C2505" s="13" t="s">
        <v>425</v>
      </c>
      <c r="D2505" s="2"/>
      <c r="E2505" s="2"/>
      <c r="F2505" s="2"/>
      <c r="G2505" s="2"/>
      <c r="H2505" s="2">
        <f t="shared" si="398"/>
        <v>0</v>
      </c>
      <c r="I2505" s="2">
        <f t="shared" si="399"/>
        <v>0</v>
      </c>
      <c r="J2505" s="2">
        <f t="shared" si="400"/>
        <v>0</v>
      </c>
      <c r="K2505" s="2">
        <f t="shared" si="401"/>
        <v>0</v>
      </c>
      <c r="L2505" s="2">
        <f t="shared" si="402"/>
        <v>0</v>
      </c>
    </row>
    <row r="2506" spans="1:12" x14ac:dyDescent="0.25">
      <c r="A2506" s="612"/>
      <c r="B2506" s="612"/>
      <c r="C2506" s="13" t="s">
        <v>426</v>
      </c>
      <c r="D2506" s="2"/>
      <c r="E2506" s="2"/>
      <c r="F2506" s="2"/>
      <c r="G2506" s="2"/>
      <c r="H2506" s="2">
        <f t="shared" si="398"/>
        <v>0</v>
      </c>
      <c r="I2506" s="2">
        <f t="shared" si="399"/>
        <v>0</v>
      </c>
      <c r="J2506" s="2">
        <f t="shared" si="400"/>
        <v>0</v>
      </c>
      <c r="K2506" s="2">
        <f t="shared" si="401"/>
        <v>0</v>
      </c>
      <c r="L2506" s="2">
        <f t="shared" si="402"/>
        <v>0</v>
      </c>
    </row>
    <row r="2507" spans="1:12" x14ac:dyDescent="0.25">
      <c r="A2507" s="612"/>
      <c r="B2507" s="612"/>
      <c r="C2507" s="13" t="s">
        <v>427</v>
      </c>
      <c r="D2507" s="2"/>
      <c r="E2507" s="2"/>
      <c r="F2507" s="2"/>
      <c r="G2507" s="2"/>
      <c r="H2507" s="2">
        <f t="shared" si="398"/>
        <v>0</v>
      </c>
      <c r="I2507" s="2">
        <f t="shared" si="399"/>
        <v>0</v>
      </c>
      <c r="J2507" s="2">
        <f t="shared" si="400"/>
        <v>0</v>
      </c>
      <c r="K2507" s="2">
        <f t="shared" si="401"/>
        <v>0</v>
      </c>
      <c r="L2507" s="2">
        <f t="shared" si="402"/>
        <v>0</v>
      </c>
    </row>
    <row r="2508" spans="1:12" x14ac:dyDescent="0.25">
      <c r="A2508" s="612"/>
      <c r="B2508" s="612"/>
      <c r="C2508" s="13"/>
      <c r="D2508" s="2"/>
      <c r="E2508" s="2"/>
      <c r="F2508" s="2"/>
      <c r="G2508" s="2"/>
      <c r="H2508" s="2">
        <f t="shared" si="398"/>
        <v>0</v>
      </c>
      <c r="I2508" s="2">
        <f t="shared" si="399"/>
        <v>0</v>
      </c>
      <c r="J2508" s="2">
        <f t="shared" si="400"/>
        <v>0</v>
      </c>
      <c r="K2508" s="2">
        <f t="shared" si="401"/>
        <v>0</v>
      </c>
      <c r="L2508" s="2">
        <f t="shared" si="402"/>
        <v>0</v>
      </c>
    </row>
    <row r="2509" spans="1:12" x14ac:dyDescent="0.25">
      <c r="A2509" s="612"/>
      <c r="B2509" s="612"/>
      <c r="C2509" s="13"/>
      <c r="D2509" s="2"/>
      <c r="E2509" s="2"/>
      <c r="F2509" s="2"/>
      <c r="G2509" s="2"/>
      <c r="H2509" s="2">
        <f t="shared" si="398"/>
        <v>0</v>
      </c>
      <c r="I2509" s="2">
        <f t="shared" si="399"/>
        <v>0</v>
      </c>
      <c r="J2509" s="2">
        <f t="shared" si="400"/>
        <v>0</v>
      </c>
      <c r="K2509" s="2">
        <f t="shared" si="401"/>
        <v>0</v>
      </c>
      <c r="L2509" s="2">
        <f t="shared" si="402"/>
        <v>0</v>
      </c>
    </row>
    <row r="2510" spans="1:12" x14ac:dyDescent="0.25">
      <c r="A2510" s="612"/>
      <c r="B2510" s="612"/>
      <c r="C2510" s="13"/>
      <c r="D2510" s="2">
        <f t="shared" ref="D2510:L2510" si="403">SUM(D2494:D2509)</f>
        <v>0</v>
      </c>
      <c r="E2510" s="2">
        <f t="shared" si="403"/>
        <v>11948392.84</v>
      </c>
      <c r="F2510" s="2">
        <f t="shared" si="403"/>
        <v>1156638</v>
      </c>
      <c r="G2510" s="2">
        <f t="shared" si="403"/>
        <v>31931174</v>
      </c>
      <c r="H2510" s="2">
        <f t="shared" si="403"/>
        <v>45036204.840000004</v>
      </c>
      <c r="I2510" s="2">
        <f t="shared" si="403"/>
        <v>0</v>
      </c>
      <c r="J2510" s="2">
        <f t="shared" si="403"/>
        <v>0</v>
      </c>
      <c r="K2510" s="2">
        <f t="shared" si="403"/>
        <v>0</v>
      </c>
      <c r="L2510" s="2">
        <f t="shared" si="403"/>
        <v>0</v>
      </c>
    </row>
    <row r="2511" spans="1:12" x14ac:dyDescent="0.25">
      <c r="A2511" s="612"/>
      <c r="B2511" s="612"/>
      <c r="C2511" s="13"/>
      <c r="D2511" s="2"/>
      <c r="E2511" s="2"/>
      <c r="F2511" s="2"/>
      <c r="G2511" s="2"/>
      <c r="H2511" s="2"/>
      <c r="I2511" s="2"/>
      <c r="J2511" s="2"/>
      <c r="K2511" s="2"/>
      <c r="L2511" s="2"/>
    </row>
    <row r="2512" spans="1:12" x14ac:dyDescent="0.25">
      <c r="A2512" s="10" t="s">
        <v>428</v>
      </c>
      <c r="B2512" s="612"/>
      <c r="C2512" s="612"/>
      <c r="D2512" s="3">
        <f>D2492+D2510</f>
        <v>17</v>
      </c>
      <c r="E2512" s="3">
        <f>SUM(E2494:E2507)</f>
        <v>11948392.84</v>
      </c>
      <c r="F2512" s="3">
        <f>SUM(F2494:F2507)</f>
        <v>1156638</v>
      </c>
      <c r="G2512" s="3">
        <f>G2492+G2510</f>
        <v>31931174</v>
      </c>
      <c r="H2512" s="3">
        <f>H2492+H2510</f>
        <v>91234466.590000004</v>
      </c>
      <c r="I2512" s="3">
        <f>I2492+I2510</f>
        <v>35719529.440000005</v>
      </c>
      <c r="J2512" s="3">
        <f>J2492+J2510</f>
        <v>330000</v>
      </c>
      <c r="K2512" s="3">
        <f>K2492+K2510</f>
        <v>34888307</v>
      </c>
      <c r="L2512" s="3">
        <v>70937836</v>
      </c>
    </row>
  </sheetData>
  <mergeCells count="124">
    <mergeCell ref="A2474:L2474"/>
    <mergeCell ref="A2475:L2475"/>
    <mergeCell ref="A2476:L2476"/>
    <mergeCell ref="A2477:L2477"/>
    <mergeCell ref="A130:K130"/>
    <mergeCell ref="A131:K131"/>
    <mergeCell ref="A132:K132"/>
    <mergeCell ref="A133:K133"/>
    <mergeCell ref="A2415:L2415"/>
    <mergeCell ref="A2416:L2416"/>
    <mergeCell ref="A2417:L2417"/>
    <mergeCell ref="A2418:L2418"/>
    <mergeCell ref="A2318:L2318"/>
    <mergeCell ref="A2319:L2319"/>
    <mergeCell ref="A2320:K2320"/>
    <mergeCell ref="A516:K516"/>
    <mergeCell ref="A517:K517"/>
    <mergeCell ref="A721:K721"/>
    <mergeCell ref="A722:K722"/>
    <mergeCell ref="A723:K723"/>
    <mergeCell ref="A690:K690"/>
    <mergeCell ref="A691:K691"/>
    <mergeCell ref="A538:L538"/>
    <mergeCell ref="A539:L539"/>
    <mergeCell ref="A540:L540"/>
    <mergeCell ref="A1185:K1185"/>
    <mergeCell ref="A1106:K1106"/>
    <mergeCell ref="A1107:K1107"/>
    <mergeCell ref="A785:K785"/>
    <mergeCell ref="A786:K786"/>
    <mergeCell ref="A787:K787"/>
    <mergeCell ref="A788:K788"/>
    <mergeCell ref="A1183:K1183"/>
    <mergeCell ref="A931:K931"/>
    <mergeCell ref="A932:K932"/>
    <mergeCell ref="A933:K933"/>
    <mergeCell ref="A756:K756"/>
    <mergeCell ref="A1184:K1184"/>
    <mergeCell ref="A930:K930"/>
    <mergeCell ref="A1108:K1108"/>
    <mergeCell ref="A1109:K1109"/>
    <mergeCell ref="A982:K982"/>
    <mergeCell ref="A983:K983"/>
    <mergeCell ref="A984:K984"/>
    <mergeCell ref="A985:K985"/>
    <mergeCell ref="A753:K753"/>
    <mergeCell ref="A2:K2"/>
    <mergeCell ref="A3:K3"/>
    <mergeCell ref="A4:K4"/>
    <mergeCell ref="A5:K5"/>
    <mergeCell ref="A60:K60"/>
    <mergeCell ref="A61:K61"/>
    <mergeCell ref="A62:K62"/>
    <mergeCell ref="A63:K63"/>
    <mergeCell ref="A162:K162"/>
    <mergeCell ref="A163:K163"/>
    <mergeCell ref="A164:K164"/>
    <mergeCell ref="A165:K165"/>
    <mergeCell ref="A240:K240"/>
    <mergeCell ref="A241:K241"/>
    <mergeCell ref="A692:K692"/>
    <mergeCell ref="A693:K693"/>
    <mergeCell ref="A754:K754"/>
    <mergeCell ref="A755:K755"/>
    <mergeCell ref="A330:K330"/>
    <mergeCell ref="A242:K242"/>
    <mergeCell ref="A331:K331"/>
    <mergeCell ref="A395:K395"/>
    <mergeCell ref="A396:K396"/>
    <mergeCell ref="A397:K397"/>
    <mergeCell ref="A365:K365"/>
    <mergeCell ref="A366:K366"/>
    <mergeCell ref="A328:K328"/>
    <mergeCell ref="A329:K329"/>
    <mergeCell ref="A367:K367"/>
    <mergeCell ref="A368:K368"/>
    <mergeCell ref="A394:K394"/>
    <mergeCell ref="B324:C324"/>
    <mergeCell ref="A243:K243"/>
    <mergeCell ref="A1414:K1414"/>
    <mergeCell ref="A1415:K1415"/>
    <mergeCell ref="A1416:K1416"/>
    <mergeCell ref="A1511:K1511"/>
    <mergeCell ref="A1186:K1186"/>
    <mergeCell ref="A1369:K1369"/>
    <mergeCell ref="A1370:K1370"/>
    <mergeCell ref="A1371:K1371"/>
    <mergeCell ref="A1372:K1372"/>
    <mergeCell ref="A1413:K1413"/>
    <mergeCell ref="A1632:K1632"/>
    <mergeCell ref="A1633:K1633"/>
    <mergeCell ref="A1915:K1915"/>
    <mergeCell ref="A2035:K2035"/>
    <mergeCell ref="A1995:K1995"/>
    <mergeCell ref="A2183:L2183"/>
    <mergeCell ref="A1687:K1687"/>
    <mergeCell ref="A1688:K1688"/>
    <mergeCell ref="A1689:K1689"/>
    <mergeCell ref="A1913:K1913"/>
    <mergeCell ref="A1914:K1914"/>
    <mergeCell ref="A1512:K1512"/>
    <mergeCell ref="A1513:K1513"/>
    <mergeCell ref="A1514:K1514"/>
    <mergeCell ref="A1630:K1630"/>
    <mergeCell ref="A1631:K1631"/>
    <mergeCell ref="A1997:K1997"/>
    <mergeCell ref="A2184:L2184"/>
    <mergeCell ref="A2185:L2185"/>
    <mergeCell ref="A2186:L2186"/>
    <mergeCell ref="A2102:K2102"/>
    <mergeCell ref="A2103:K2103"/>
    <mergeCell ref="A2104:K2104"/>
    <mergeCell ref="A2101:K2101"/>
    <mergeCell ref="A1912:K1912"/>
    <mergeCell ref="A1690:K1690"/>
    <mergeCell ref="A1820:K1820"/>
    <mergeCell ref="A1821:K1821"/>
    <mergeCell ref="A1822:K1822"/>
    <mergeCell ref="A1823:K1823"/>
    <mergeCell ref="A2036:K2036"/>
    <mergeCell ref="A1996:K1996"/>
    <mergeCell ref="A1998:K1998"/>
    <mergeCell ref="A2033:K2033"/>
    <mergeCell ref="A2034:K2034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D178D6-08E7-4F2D-BB45-68DE36A5DBC3}"/>
</file>

<file path=customXml/itemProps2.xml><?xml version="1.0" encoding="utf-8"?>
<ds:datastoreItem xmlns:ds="http://schemas.openxmlformats.org/officeDocument/2006/customXml" ds:itemID="{F6427B49-2094-46DE-AD23-B3481D7DC69E}"/>
</file>

<file path=customXml/itemProps3.xml><?xml version="1.0" encoding="utf-8"?>
<ds:datastoreItem xmlns:ds="http://schemas.openxmlformats.org/officeDocument/2006/customXml" ds:itemID="{5E26912C-C22B-4374-A7D2-66AFFEDCF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OF SOCIAL SECTOR</vt:lpstr>
      <vt:lpstr>SOCIAL MDAS</vt:lpstr>
      <vt:lpstr>SOCIAL SECTOR PERSONNEL COST</vt:lpstr>
      <vt:lpstr>'SOCIAL MDAS'!Print_Area</vt:lpstr>
      <vt:lpstr>'SOCIAL SECTOR PERSONNEL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2020-07-08T10:52:24Z</cp:lastPrinted>
  <dcterms:created xsi:type="dcterms:W3CDTF">2013-10-03T10:21:51Z</dcterms:created>
  <dcterms:modified xsi:type="dcterms:W3CDTF">2020-07-15T11:37:59Z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